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Calculations" sheetId="1" r:id="rId1"/>
    <sheet name="Help" sheetId="2" r:id="rId2"/>
    <sheet name="Sheet3" sheetId="3" r:id="rId3"/>
  </sheets>
  <definedNames>
    <definedName name="Ae">'Calculations'!$B$29</definedName>
    <definedName name="AL">'Calculations'!$B$31</definedName>
    <definedName name="Alg">'Calculations'!$F$48</definedName>
    <definedName name="AWG">'Calculations'!$F$57</definedName>
    <definedName name="AWGs1">'Calculations'!$F$67</definedName>
    <definedName name="AWGs2">'Calculations'!$F$77</definedName>
    <definedName name="AWGs3">'Calculations'!$F$83</definedName>
    <definedName name="AWGs4">'Calculations'!$F$89</definedName>
    <definedName name="Bac">'Calculations'!$F$50</definedName>
    <definedName name="Bm">'Calculations'!$F$49</definedName>
    <definedName name="BW">'Calculations'!$B$32</definedName>
    <definedName name="BWA">'Calculations'!$F$53</definedName>
    <definedName name="CM">'Calculations'!$F$58</definedName>
    <definedName name="CMAp">'Calculations'!$F$59</definedName>
    <definedName name="CMs1">'Calculations'!$F$66</definedName>
    <definedName name="CMs2">'Calculations'!$F$76</definedName>
    <definedName name="CMs3">'Calculations'!$F$82</definedName>
    <definedName name="CMs4">'Calculations'!$F$88</definedName>
    <definedName name="Cres">'Calculations'!$B$10</definedName>
    <definedName name="DCripple">'Calculations'!$B$8</definedName>
    <definedName name="DIA">'Calculations'!$F$56</definedName>
    <definedName name="Dm">'Calculations'!$B$9</definedName>
    <definedName name="dummy">'Calculations'!$IO$1</definedName>
    <definedName name="eta">'Calculations'!$B$12</definedName>
    <definedName name="Fmin">'Calculations'!$B$11</definedName>
    <definedName name="Iav">'Calculations'!$F$40</definedName>
    <definedName name="INS">'Calculations'!$F$55</definedName>
    <definedName name="Iout1">'Calculations'!$B$14</definedName>
    <definedName name="Iout2">'Calculations'!$B$20</definedName>
    <definedName name="Iout3">'Calculations'!$B$23</definedName>
    <definedName name="Iout4">'Calculations'!$B$26</definedName>
    <definedName name="Ip">'Calculations'!$F$41</definedName>
    <definedName name="Irms">'Calculations'!$F$42</definedName>
    <definedName name="Isp1">'Calculations'!$F$64</definedName>
    <definedName name="Isp2">'Calculations'!$F$74</definedName>
    <definedName name="Isp3">'Calculations'!$F$80</definedName>
    <definedName name="Isp4">'Calculations'!$F$86</definedName>
    <definedName name="Isrms1">'Calculations'!$F$65</definedName>
    <definedName name="Isrms2">'Calculations'!$F$75</definedName>
    <definedName name="Isrms3">'Calculations'!$F$81</definedName>
    <definedName name="Isrms4">'Calculations'!$F$87</definedName>
    <definedName name="L">'Calculations'!$B$34</definedName>
    <definedName name="Le">'Calculations'!$B$30</definedName>
    <definedName name="lg">'Calculations'!$F$52</definedName>
    <definedName name="Lp">'Calculations'!$F$45</definedName>
    <definedName name="M">'Calculations'!$B$33</definedName>
    <definedName name="Nb">'Calculations'!$F$47</definedName>
    <definedName name="Np">'Calculations'!$F$46</definedName>
    <definedName name="Ns1">'Calculations'!$B$35</definedName>
    <definedName name="Ns2">'Calculations'!$F$73</definedName>
    <definedName name="Ns3">'Calculations'!$F$79</definedName>
    <definedName name="Ns4">'Calculations'!$F$85</definedName>
    <definedName name="OD">'Calculations'!$F$54</definedName>
    <definedName name="Po">'Calculations'!$F$39</definedName>
    <definedName name="ur">'Calculations'!$F$51</definedName>
    <definedName name="VACmin">'Calculations'!$B$7</definedName>
    <definedName name="Vcc">'Calculations'!$B$16</definedName>
    <definedName name="Vfd1">'Calculations'!$B$15</definedName>
    <definedName name="Vfd2">'Calculations'!$B$19</definedName>
    <definedName name="Vfd3">'Calculations'!$B$22</definedName>
    <definedName name="Vfd4">'Calculations'!$B$25</definedName>
    <definedName name="Vfdvcc">'Calculations'!$B$17</definedName>
    <definedName name="Vmin">'Calculations'!$F$38</definedName>
    <definedName name="Vo1">'Calculations'!$B$13</definedName>
    <definedName name="Vo2">'Calculations'!$B$18</definedName>
    <definedName name="Vo3">'Calculations'!$B$21</definedName>
    <definedName name="Vo4">'Calculations'!$B$24</definedName>
  </definedNames>
  <calcPr fullCalcOnLoad="1"/>
</workbook>
</file>

<file path=xl/comments1.xml><?xml version="1.0" encoding="utf-8"?>
<comments xmlns="http://schemas.openxmlformats.org/spreadsheetml/2006/main">
  <authors>
    <author>Valued Gateway Client </author>
  </authors>
  <commentList>
    <comment ref="F38" authorId="0">
      <text>
        <r>
          <rPr>
            <b/>
            <sz val="8"/>
            <rFont val="Tahoma"/>
            <family val="0"/>
          </rPr>
          <t>This is the minimum DC bus based on lowest line voltage and lowest point of DC ripple</t>
        </r>
      </text>
    </comment>
    <comment ref="B7" authorId="0">
      <text>
        <r>
          <rPr>
            <b/>
            <sz val="8"/>
            <rFont val="Tahoma"/>
            <family val="0"/>
          </rPr>
          <t>Insert the Voltage at lowest line input here e.g. 90 for a 90-265V AC universal input power supply</t>
        </r>
      </text>
    </comment>
    <comment ref="B8" authorId="0">
      <text>
        <r>
          <rPr>
            <b/>
            <sz val="8"/>
            <rFont val="Tahoma"/>
            <family val="0"/>
          </rPr>
          <t>Choose an acceptable ripple voltage for the DC bus (too low value  will require a very large input capacitor</t>
        </r>
      </text>
    </comment>
    <comment ref="B9" authorId="0">
      <text>
        <r>
          <rPr>
            <b/>
            <sz val="8"/>
            <rFont val="Tahoma"/>
            <family val="0"/>
          </rPr>
          <t>Decide on a maximum Duty cycle for the IRIS, can be upto 0.57</t>
        </r>
      </text>
    </comment>
    <comment ref="B10" authorId="0">
      <text>
        <r>
          <rPr>
            <b/>
            <sz val="8"/>
            <rFont val="Tahoma"/>
            <family val="0"/>
          </rPr>
          <t>Choose a value for the quasi-resosnant capacitor, try to keep value low to reduce losses due to energy stored in capacitor</t>
        </r>
      </text>
    </comment>
    <comment ref="B11" authorId="0">
      <text>
        <r>
          <rPr>
            <b/>
            <sz val="8"/>
            <rFont val="Tahoma"/>
            <family val="0"/>
          </rPr>
          <t>Select the minimum operating frequency for the lowest line/full load condition (&gt;20kHz)</t>
        </r>
      </text>
    </comment>
    <comment ref="B12" authorId="0">
      <text>
        <r>
          <rPr>
            <b/>
            <sz val="8"/>
            <rFont val="Tahoma"/>
            <family val="0"/>
          </rPr>
          <t>Estimate an efficiency for the PSU (high output V=0.8-0.89/low output V=0.7-0.85)</t>
        </r>
      </text>
    </comment>
    <comment ref="B13" authorId="0">
      <text>
        <r>
          <rPr>
            <b/>
            <sz val="8"/>
            <rFont val="Tahoma"/>
            <family val="0"/>
          </rPr>
          <t>Input the desired main output voltage.</t>
        </r>
      </text>
    </comment>
    <comment ref="B14" authorId="0">
      <text>
        <r>
          <rPr>
            <b/>
            <sz val="8"/>
            <rFont val="Tahoma"/>
            <family val="0"/>
          </rPr>
          <t>Enter the full load output current for the main output</t>
        </r>
      </text>
    </comment>
    <comment ref="B15" authorId="0">
      <text>
        <r>
          <rPr>
            <b/>
            <sz val="8"/>
            <rFont val="Tahoma"/>
            <family val="0"/>
          </rPr>
          <t>Enter forward voltage for the main output diode from datasheet at full load current</t>
        </r>
      </text>
    </comment>
    <comment ref="B16" authorId="0">
      <text>
        <r>
          <rPr>
            <b/>
            <sz val="8"/>
            <rFont val="Tahoma"/>
            <family val="0"/>
          </rPr>
          <t>Enter a voltage for the Vcc bias voltage</t>
        </r>
      </text>
    </comment>
    <comment ref="B17" authorId="0">
      <text>
        <r>
          <rPr>
            <b/>
            <sz val="8"/>
            <rFont val="Tahoma"/>
            <family val="0"/>
          </rPr>
          <t>Enter forward voltage for the Vcc bias diode</t>
        </r>
      </text>
    </comment>
    <comment ref="B28" authorId="0">
      <text>
        <r>
          <rPr>
            <b/>
            <sz val="8"/>
            <rFont val="Tahoma"/>
            <family val="0"/>
          </rPr>
          <t>Enter the core type</t>
        </r>
      </text>
    </comment>
    <comment ref="B29" authorId="0">
      <text>
        <r>
          <rPr>
            <b/>
            <sz val="8"/>
            <rFont val="Tahoma"/>
            <family val="0"/>
          </rPr>
          <t>Enter the Effective cross-sectional area for the core (Ae) in sq cm from the core datasheet</t>
        </r>
      </text>
    </comment>
    <comment ref="B30" authorId="0">
      <text>
        <r>
          <rPr>
            <b/>
            <sz val="8"/>
            <rFont val="Tahoma"/>
            <family val="0"/>
          </rPr>
          <t>Enter the Effective magnetic path length from the core datasheet in cm</t>
        </r>
      </text>
    </comment>
    <comment ref="B31" authorId="0">
      <text>
        <r>
          <rPr>
            <b/>
            <sz val="8"/>
            <rFont val="Tahoma"/>
            <family val="0"/>
          </rPr>
          <t>Enter the AL value from the core dataheet</t>
        </r>
      </text>
    </comment>
    <comment ref="D28" authorId="0">
      <text>
        <r>
          <rPr>
            <b/>
            <sz val="8"/>
            <rFont val="Tahoma"/>
            <family val="0"/>
          </rPr>
          <t>Enter the core part number and manufacturer for the core selected as a reminder for which core was used in the calculation</t>
        </r>
      </text>
    </comment>
    <comment ref="B32" authorId="0">
      <text>
        <r>
          <rPr>
            <b/>
            <sz val="8"/>
            <rFont val="Tahoma"/>
            <family val="0"/>
          </rPr>
          <t>Enter the actual Bobbin winding width for the bobbin to be used in mm</t>
        </r>
      </text>
    </comment>
    <comment ref="B18" authorId="0">
      <text>
        <r>
          <rPr>
            <b/>
            <sz val="8"/>
            <rFont val="Tahoma"/>
            <family val="0"/>
          </rPr>
          <t>Enter the desired output voltage for a second output if needed</t>
        </r>
      </text>
    </comment>
    <comment ref="B19" authorId="0">
      <text>
        <r>
          <rPr>
            <b/>
            <sz val="8"/>
            <rFont val="Tahoma"/>
            <family val="0"/>
          </rPr>
          <t>Enter the diode forward voltage for the second output if needed</t>
        </r>
      </text>
    </comment>
    <comment ref="B20" authorId="0">
      <text>
        <r>
          <rPr>
            <b/>
            <sz val="8"/>
            <rFont val="Tahoma"/>
            <family val="0"/>
          </rPr>
          <t>Enter the  full load output current for a second output if needed</t>
        </r>
      </text>
    </comment>
    <comment ref="B21" authorId="0">
      <text>
        <r>
          <rPr>
            <b/>
            <sz val="8"/>
            <rFont val="Tahoma"/>
            <family val="0"/>
          </rPr>
          <t>Enter the desired output voltage for a third output if needed</t>
        </r>
      </text>
    </comment>
    <comment ref="B22" authorId="0">
      <text>
        <r>
          <rPr>
            <b/>
            <sz val="8"/>
            <rFont val="Tahoma"/>
            <family val="0"/>
          </rPr>
          <t>Enter the diode forward voltage for the third output if needed</t>
        </r>
      </text>
    </comment>
    <comment ref="B23" authorId="0">
      <text>
        <r>
          <rPr>
            <b/>
            <sz val="8"/>
            <rFont val="Tahoma"/>
            <family val="0"/>
          </rPr>
          <t>Enter the  full load output current for a third output if needed</t>
        </r>
      </text>
    </comment>
    <comment ref="B26" authorId="0">
      <text>
        <r>
          <rPr>
            <b/>
            <sz val="8"/>
            <rFont val="Tahoma"/>
            <family val="0"/>
          </rPr>
          <t>Enter the  full load output current for a forth output if needed</t>
        </r>
      </text>
    </comment>
    <comment ref="B24" authorId="0">
      <text>
        <r>
          <rPr>
            <b/>
            <sz val="8"/>
            <rFont val="Tahoma"/>
            <family val="0"/>
          </rPr>
          <t>Enter the desired output voltage for a forth output if needed</t>
        </r>
      </text>
    </comment>
    <comment ref="B25" authorId="0">
      <text>
        <r>
          <rPr>
            <b/>
            <sz val="8"/>
            <rFont val="Tahoma"/>
            <family val="0"/>
          </rPr>
          <t>Enter the diode forward voltage for the forth output if needed</t>
        </r>
      </text>
    </comment>
    <comment ref="B33" authorId="0">
      <text>
        <r>
          <rPr>
            <b/>
            <sz val="8"/>
            <rFont val="Tahoma"/>
            <family val="0"/>
          </rPr>
          <t>Enter Value for Margin required - Margin is 1/2 the total creepage required e.g. 1.5mm for 110-120VAC input or 3mm for 230V and universal inputs</t>
        </r>
      </text>
    </comment>
    <comment ref="B34" authorId="0">
      <text>
        <r>
          <rPr>
            <b/>
            <sz val="8"/>
            <rFont val="Tahoma"/>
            <family val="0"/>
          </rPr>
          <t>Enter the no of layers for the primary winding, 3 is the maximum to maintain good coupling between primary and secondary</t>
        </r>
      </text>
    </comment>
    <comment ref="B35" authorId="0">
      <text>
        <r>
          <rPr>
            <b/>
            <sz val="8"/>
            <rFont val="Tahoma"/>
            <family val="0"/>
          </rPr>
          <t>Enter a value for no of secondary turns on main output (no of turns for other windings will be calculated from this</t>
        </r>
      </text>
    </comment>
    <comment ref="F39" authorId="0">
      <text>
        <r>
          <rPr>
            <b/>
            <sz val="8"/>
            <rFont val="Tahoma"/>
            <family val="0"/>
          </rPr>
          <t>Total output power required including power from Vcc bias winding</t>
        </r>
      </text>
    </comment>
    <comment ref="F40" authorId="0">
      <text>
        <r>
          <rPr>
            <b/>
            <sz val="8"/>
            <rFont val="Tahoma"/>
            <family val="0"/>
          </rPr>
          <t>This the calculated average primary current based on output power required and efficiency estimate at lowest input line voltage</t>
        </r>
      </text>
    </comment>
    <comment ref="F41" authorId="0">
      <text>
        <r>
          <rPr>
            <b/>
            <sz val="8"/>
            <rFont val="Tahoma"/>
            <family val="0"/>
          </rPr>
          <t>This is the peak primary current at full load and low line conditions</t>
        </r>
      </text>
    </comment>
    <comment ref="F42" authorId="0">
      <text>
        <r>
          <rPr>
            <b/>
            <sz val="8"/>
            <rFont val="Tahoma"/>
            <family val="0"/>
          </rPr>
          <t>This is the rms primary current at full load and low line conditions</t>
        </r>
      </text>
    </comment>
    <comment ref="F45" authorId="0">
      <text>
        <r>
          <rPr>
            <b/>
            <sz val="8"/>
            <rFont val="Tahoma"/>
            <family val="0"/>
          </rPr>
          <t>Primary inductance calculated based on minimum operating frequency selected and value of resonant capacitor</t>
        </r>
      </text>
    </comment>
    <comment ref="F46" authorId="0">
      <text>
        <r>
          <rPr>
            <b/>
            <sz val="8"/>
            <rFont val="Tahoma"/>
            <family val="0"/>
          </rPr>
          <t>Calculated no of primary turns required</t>
        </r>
      </text>
    </comment>
    <comment ref="F47" authorId="0">
      <text>
        <r>
          <rPr>
            <b/>
            <sz val="8"/>
            <rFont val="Tahoma"/>
            <family val="0"/>
          </rPr>
          <t>Calculated number of Vcc bias turns required</t>
        </r>
      </text>
    </comment>
    <comment ref="F48" authorId="0">
      <text>
        <r>
          <rPr>
            <b/>
            <sz val="8"/>
            <rFont val="Tahoma"/>
            <family val="0"/>
          </rPr>
          <t>Calculated effective primary inductance factor</t>
        </r>
      </text>
    </comment>
    <comment ref="F49" authorId="0">
      <text>
        <r>
          <rPr>
            <b/>
            <sz val="8"/>
            <rFont val="Tahoma"/>
            <family val="0"/>
          </rPr>
          <t>Calculated peak flux density (should be in the range of 1500-3000)</t>
        </r>
      </text>
    </comment>
    <comment ref="F50" authorId="0">
      <text>
        <r>
          <rPr>
            <b/>
            <sz val="8"/>
            <rFont val="Tahoma"/>
            <family val="0"/>
          </rPr>
          <t>Calculated AC flux density for use with core loss curves in manufacturers datasheets</t>
        </r>
      </text>
    </comment>
    <comment ref="F51" authorId="0">
      <text>
        <r>
          <rPr>
            <b/>
            <sz val="8"/>
            <rFont val="Tahoma"/>
            <family val="0"/>
          </rPr>
          <t>Calculated relative permeability of the ungapped core used to calculate the required air gap</t>
        </r>
      </text>
    </comment>
    <comment ref="F52" authorId="0">
      <text>
        <r>
          <rPr>
            <b/>
            <sz val="8"/>
            <rFont val="Tahoma"/>
            <family val="0"/>
          </rPr>
          <t>Calculated air gap in mm (should be &gt;0.051mm due to manufacturing tolerances &amp; &lt;2mm to limit fringing flux effects)</t>
        </r>
      </text>
    </comment>
    <comment ref="F53" authorId="0">
      <text>
        <r>
          <rPr>
            <b/>
            <sz val="8"/>
            <rFont val="Tahoma"/>
            <family val="0"/>
          </rPr>
          <t>Calculated available bobbin width based on number of layers and margins required</t>
        </r>
      </text>
    </comment>
    <comment ref="F54" authorId="0">
      <text>
        <r>
          <rPr>
            <b/>
            <sz val="8"/>
            <rFont val="Tahoma"/>
            <family val="0"/>
          </rPr>
          <t>Calculated outside diameter of primary wire to fully cover available bobbin width &amp; maximize the coupling</t>
        </r>
      </text>
    </comment>
    <comment ref="F55" authorId="0">
      <text>
        <r>
          <rPr>
            <b/>
            <sz val="8"/>
            <rFont val="Tahoma"/>
            <family val="0"/>
          </rPr>
          <t>Estimate of the insulation thickness</t>
        </r>
      </text>
    </comment>
    <comment ref="F56" authorId="0">
      <text>
        <r>
          <rPr>
            <b/>
            <sz val="8"/>
            <rFont val="Tahoma"/>
            <family val="0"/>
          </rPr>
          <t>Calculated Bare Copper diameter for the primary wire</t>
        </r>
      </text>
    </comment>
    <comment ref="F57" authorId="0">
      <text>
        <r>
          <rPr>
            <b/>
            <sz val="8"/>
            <rFont val="Tahoma"/>
            <family val="0"/>
          </rPr>
          <t>Calculated Wire size in AWG for the primary rounded to the next largest size</t>
        </r>
      </text>
    </comment>
    <comment ref="F58" authorId="0">
      <text>
        <r>
          <rPr>
            <b/>
            <sz val="8"/>
            <rFont val="Tahoma"/>
            <family val="0"/>
          </rPr>
          <t>Primary Wire size in circular mils</t>
        </r>
      </text>
    </comment>
    <comment ref="F59" authorId="0">
      <text>
        <r>
          <rPr>
            <b/>
            <sz val="8"/>
            <rFont val="Tahoma"/>
            <family val="0"/>
          </rPr>
          <t>Calculated Primary wire current capacity in circular mils per amp (inverse of current density)</t>
        </r>
      </text>
    </comment>
    <comment ref="F63" authorId="0">
      <text>
        <r>
          <rPr>
            <b/>
            <sz val="8"/>
            <rFont val="Tahoma"/>
            <family val="0"/>
          </rPr>
          <t>No of secondary turns on main output same as value input earlier</t>
        </r>
      </text>
    </comment>
    <comment ref="F64" authorId="0">
      <text>
        <r>
          <rPr>
            <b/>
            <sz val="8"/>
            <rFont val="Tahoma"/>
            <family val="0"/>
          </rPr>
          <t>Peak secondary current on main output used to select output diode</t>
        </r>
      </text>
    </comment>
    <comment ref="F65" authorId="0">
      <text>
        <r>
          <rPr>
            <b/>
            <sz val="8"/>
            <rFont val="Tahoma"/>
            <family val="0"/>
          </rPr>
          <t>RMS current on secondary output, use to select output diode and output capacitor ripple current (ripple current = RMS current approx.)</t>
        </r>
      </text>
    </comment>
    <comment ref="F66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67" authorId="0">
      <text>
        <r>
          <rPr>
            <b/>
            <sz val="8"/>
            <rFont val="Tahoma"/>
            <family val="0"/>
          </rPr>
          <t>Calculated Secondary Wire Size in AWG (NOTE: if wire size is too big use parallel strands of smaller size (e.g.26AWG) to give same total cross-sectional area)</t>
        </r>
      </text>
    </comment>
    <comment ref="F71" authorId="0">
      <text>
        <r>
          <rPr>
            <b/>
            <sz val="8"/>
            <rFont val="Tahoma"/>
            <family val="0"/>
          </rPr>
          <t>Calculated Vcc Bias Wire Size in AWG (NOTE: if wire size is too big use parallel strands of smaller size (e.g.26AWG) to give same total cross-sectional area)</t>
        </r>
      </text>
    </comment>
    <comment ref="F77" authorId="0">
      <text>
        <r>
          <rPr>
            <b/>
            <sz val="8"/>
            <rFont val="Tahoma"/>
            <family val="0"/>
          </rPr>
          <t>Calculated Secondary Wire Size in AWG (NOTE: if wire size is too big use parallel strands of smaller size (e.g.26AWG) to give same total cross-sectional area)</t>
        </r>
      </text>
    </comment>
    <comment ref="F83" authorId="0">
      <text>
        <r>
          <rPr>
            <b/>
            <sz val="8"/>
            <rFont val="Tahoma"/>
            <family val="0"/>
          </rPr>
          <t>Calculated Secondary Wire Size in AWG (NOTE: if wire size is too big use parallel strands of smaller size (e.g.26AWG) to give same total cross-sectional area)</t>
        </r>
      </text>
    </comment>
    <comment ref="F89" authorId="0">
      <text>
        <r>
          <rPr>
            <b/>
            <sz val="8"/>
            <rFont val="Tahoma"/>
            <family val="0"/>
          </rPr>
          <t>Calculated Secondary Wire Size in AWG (NOTE: if wire size is too big use parallel strands of smaller size (e.g.26AWG) to give same total cross-sectional area)</t>
        </r>
      </text>
    </comment>
    <comment ref="F69" authorId="0">
      <text>
        <r>
          <rPr>
            <b/>
            <sz val="8"/>
            <rFont val="Tahoma"/>
            <family val="0"/>
          </rPr>
          <t>Calculated no of turns for the Vcc bias winding</t>
        </r>
      </text>
    </comment>
    <comment ref="F76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82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88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74" authorId="0">
      <text>
        <r>
          <rPr>
            <b/>
            <sz val="8"/>
            <rFont val="Tahoma"/>
            <family val="0"/>
          </rPr>
          <t>Peak secondary current on 2nd output used to select output diode</t>
        </r>
      </text>
    </comment>
    <comment ref="F80" authorId="0">
      <text>
        <r>
          <rPr>
            <b/>
            <sz val="8"/>
            <rFont val="Tahoma"/>
            <family val="0"/>
          </rPr>
          <t>Peak secondary current on 3rd output used to select output diode</t>
        </r>
      </text>
    </comment>
    <comment ref="F86" authorId="0">
      <text>
        <r>
          <rPr>
            <b/>
            <sz val="8"/>
            <rFont val="Tahoma"/>
            <family val="0"/>
          </rPr>
          <t>Peak secondary current on 4th output used to select output diode</t>
        </r>
      </text>
    </comment>
    <comment ref="F70" authorId="0">
      <text>
        <r>
          <rPr>
            <b/>
            <sz val="8"/>
            <rFont val="Tahoma"/>
            <family val="0"/>
          </rPr>
          <t>Calculated secondary wire size in circular mils to match the current capacity (CMA) of the primary winding</t>
        </r>
      </text>
    </comment>
    <comment ref="F73" authorId="0">
      <text>
        <r>
          <rPr>
            <b/>
            <sz val="8"/>
            <rFont val="Tahoma"/>
            <family val="0"/>
          </rPr>
          <t>Calculated no of turns for the 2nd output winding</t>
        </r>
      </text>
    </comment>
    <comment ref="F79" authorId="0">
      <text>
        <r>
          <rPr>
            <b/>
            <sz val="8"/>
            <rFont val="Tahoma"/>
            <family val="0"/>
          </rPr>
          <t>Calculated no of turns for the 3rd output winding</t>
        </r>
      </text>
    </comment>
    <comment ref="F75" authorId="0">
      <text>
        <r>
          <rPr>
            <b/>
            <sz val="8"/>
            <rFont val="Tahoma"/>
            <family val="0"/>
          </rPr>
          <t>RMS current on second output, use to select output diode and output capacitor ripple current (ripple current = RMS current approx.)</t>
        </r>
      </text>
    </comment>
    <comment ref="F81" authorId="0">
      <text>
        <r>
          <rPr>
            <b/>
            <sz val="8"/>
            <rFont val="Tahoma"/>
            <family val="0"/>
          </rPr>
          <t>RMS current on third output, use to select output diode and output capacitor ripple current (ripple current = RMS current approx.)</t>
        </r>
      </text>
    </comment>
    <comment ref="F87" authorId="0">
      <text>
        <r>
          <rPr>
            <b/>
            <sz val="8"/>
            <rFont val="Tahoma"/>
            <family val="0"/>
          </rPr>
          <t>RMS current on forth output, use to select output diode and output capacitor ripple current (ripple current = RMS current approx.)</t>
        </r>
      </text>
    </comment>
    <comment ref="F85" authorId="0">
      <text>
        <r>
          <rPr>
            <b/>
            <sz val="8"/>
            <rFont val="Tahoma"/>
            <family val="0"/>
          </rPr>
          <t>Calculated no of turns for the 4th output winding</t>
        </r>
      </text>
    </comment>
  </commentList>
</comments>
</file>

<file path=xl/sharedStrings.xml><?xml version="1.0" encoding="utf-8"?>
<sst xmlns="http://schemas.openxmlformats.org/spreadsheetml/2006/main" count="226" uniqueCount="173">
  <si>
    <r>
      <t>ã</t>
    </r>
    <r>
      <rPr>
        <b/>
        <sz val="10"/>
        <rFont val="Arial"/>
        <family val="2"/>
      </rPr>
      <t>International Rectifier Corporation 2001</t>
    </r>
  </si>
  <si>
    <t>INPUT</t>
  </si>
  <si>
    <t>OUTPUT</t>
  </si>
  <si>
    <t>UNITS</t>
  </si>
  <si>
    <t>COMMENTS</t>
  </si>
  <si>
    <t>INPUT REQUIRED PARAMETERS</t>
  </si>
  <si>
    <t>VACmin</t>
  </si>
  <si>
    <t>Fmin</t>
  </si>
  <si>
    <t>Dm</t>
  </si>
  <si>
    <t>Cres</t>
  </si>
  <si>
    <t>h</t>
  </si>
  <si>
    <t>Vo1</t>
  </si>
  <si>
    <t>Vcc</t>
  </si>
  <si>
    <t>Vo2</t>
  </si>
  <si>
    <t>Vo3</t>
  </si>
  <si>
    <t>Vo4</t>
  </si>
  <si>
    <t>Vfdvcc</t>
  </si>
  <si>
    <t>Vfd1</t>
  </si>
  <si>
    <t>Vfd2</t>
  </si>
  <si>
    <t>Vfd3</t>
  </si>
  <si>
    <t>Vfd4</t>
  </si>
  <si>
    <t>Minimum operating frequency</t>
  </si>
  <si>
    <t>Value of resonant capacitor</t>
  </si>
  <si>
    <t>pF</t>
  </si>
  <si>
    <t>kHz</t>
  </si>
  <si>
    <t>Maximum Duty Cycle</t>
  </si>
  <si>
    <t>Ripple Voltage on input capacitor</t>
  </si>
  <si>
    <t>Minimum AC Line input</t>
  </si>
  <si>
    <t>Minimum DC input for a DC-DC power supply</t>
  </si>
  <si>
    <t>Required Main Output Voltage</t>
  </si>
  <si>
    <t>Required Main Output Current</t>
  </si>
  <si>
    <t>Main ouput diode forward voltage</t>
  </si>
  <si>
    <t>Desired Vcc bias voltage (16-20V)</t>
  </si>
  <si>
    <t>Bias diode forward voltage</t>
  </si>
  <si>
    <t>2nd Output Voltage</t>
  </si>
  <si>
    <t>2nd Output Diode forward voltage</t>
  </si>
  <si>
    <t>3rd Output Voltage</t>
  </si>
  <si>
    <t>3rd Output Diode forward voltage</t>
  </si>
  <si>
    <t>4th Output Voltage</t>
  </si>
  <si>
    <t>4th Output Diode forward voltage</t>
  </si>
  <si>
    <t>Ferrite Core information</t>
  </si>
  <si>
    <t>Core Type</t>
  </si>
  <si>
    <t>Ae</t>
  </si>
  <si>
    <t>Le</t>
  </si>
  <si>
    <r>
      <t>A</t>
    </r>
    <r>
      <rPr>
        <sz val="8"/>
        <rFont val="Arial"/>
        <family val="2"/>
      </rPr>
      <t>L</t>
    </r>
  </si>
  <si>
    <t>BW</t>
  </si>
  <si>
    <t>M</t>
  </si>
  <si>
    <t>Bm</t>
  </si>
  <si>
    <t>Gauss</t>
  </si>
  <si>
    <t>Required Safety Margin Width</t>
  </si>
  <si>
    <t>Actual bobbin winding width</t>
  </si>
  <si>
    <t>Inductance Factor</t>
  </si>
  <si>
    <t>Effective Magnetic path length</t>
  </si>
  <si>
    <t>Effective Cross-sectional Area</t>
  </si>
  <si>
    <t>mm</t>
  </si>
  <si>
    <t>nH/turn^2</t>
  </si>
  <si>
    <t>cm</t>
  </si>
  <si>
    <t>cm^2</t>
  </si>
  <si>
    <t>3rd Output Current</t>
  </si>
  <si>
    <t>4th Output Current</t>
  </si>
  <si>
    <t>2nd Output Current</t>
  </si>
  <si>
    <t>Volts</t>
  </si>
  <si>
    <t>Amps</t>
  </si>
  <si>
    <t>Iav</t>
  </si>
  <si>
    <t>Ip</t>
  </si>
  <si>
    <t>Irms</t>
  </si>
  <si>
    <t>Transformer Primary</t>
  </si>
  <si>
    <t>Lp</t>
  </si>
  <si>
    <t>Np</t>
  </si>
  <si>
    <t>Nb</t>
  </si>
  <si>
    <r>
      <t>A</t>
    </r>
    <r>
      <rPr>
        <sz val="8"/>
        <rFont val="Arial"/>
        <family val="2"/>
      </rPr>
      <t>LG</t>
    </r>
  </si>
  <si>
    <t>Po</t>
  </si>
  <si>
    <t>Primary Parameters</t>
  </si>
  <si>
    <r>
      <t>B</t>
    </r>
    <r>
      <rPr>
        <sz val="8"/>
        <rFont val="Arial"/>
        <family val="2"/>
      </rPr>
      <t>AC</t>
    </r>
  </si>
  <si>
    <r>
      <t>m</t>
    </r>
    <r>
      <rPr>
        <sz val="8"/>
        <rFont val="Arial"/>
        <family val="2"/>
      </rPr>
      <t>r</t>
    </r>
  </si>
  <si>
    <r>
      <t>l</t>
    </r>
    <r>
      <rPr>
        <sz val="8"/>
        <rFont val="Arial"/>
        <family val="2"/>
      </rPr>
      <t>g</t>
    </r>
  </si>
  <si>
    <r>
      <t>BW</t>
    </r>
    <r>
      <rPr>
        <sz val="8"/>
        <rFont val="Arial"/>
        <family val="2"/>
      </rPr>
      <t>A</t>
    </r>
  </si>
  <si>
    <t>L</t>
  </si>
  <si>
    <t>Number of Primary winding layers</t>
  </si>
  <si>
    <t>OD</t>
  </si>
  <si>
    <t>CM</t>
  </si>
  <si>
    <t>AWG</t>
  </si>
  <si>
    <t>INS</t>
  </si>
  <si>
    <t>DIA</t>
  </si>
  <si>
    <t>CMAp</t>
  </si>
  <si>
    <t>Isp1</t>
  </si>
  <si>
    <t>Ns1</t>
  </si>
  <si>
    <t>Isrms1</t>
  </si>
  <si>
    <t>CMs1</t>
  </si>
  <si>
    <t>AWGs1</t>
  </si>
  <si>
    <t>Transformer Secondaries</t>
  </si>
  <si>
    <t>Ns2</t>
  </si>
  <si>
    <t>Isp2</t>
  </si>
  <si>
    <t>Isrms2</t>
  </si>
  <si>
    <t>CMs2</t>
  </si>
  <si>
    <t>AWGs2</t>
  </si>
  <si>
    <t>Ns3</t>
  </si>
  <si>
    <t>Isp3</t>
  </si>
  <si>
    <t>Isrms3</t>
  </si>
  <si>
    <t>CMs3</t>
  </si>
  <si>
    <t>AWGs3</t>
  </si>
  <si>
    <t>Ns4</t>
  </si>
  <si>
    <t>Isp4</t>
  </si>
  <si>
    <t>Isrms4</t>
  </si>
  <si>
    <t>CMs4</t>
  </si>
  <si>
    <t>AWGs4</t>
  </si>
  <si>
    <t>W</t>
  </si>
  <si>
    <t>A</t>
  </si>
  <si>
    <t>Cirmils</t>
  </si>
  <si>
    <t>Cirmils/A</t>
  </si>
  <si>
    <r>
      <t>m</t>
    </r>
    <r>
      <rPr>
        <sz val="10"/>
        <color indexed="20"/>
        <rFont val="Arial"/>
        <family val="2"/>
      </rPr>
      <t>H</t>
    </r>
  </si>
  <si>
    <t>NOTE: Read AN1024 "Flyback Transformer Design for the IRIS40xx Series</t>
  </si>
  <si>
    <t>IRIStran Transformer design Spreadsheet Revision 1.0 (7/10/01)</t>
  </si>
  <si>
    <t>Estimated Efficiency (0.7-0.89)</t>
  </si>
  <si>
    <t>DCripple</t>
  </si>
  <si>
    <t>EER28L</t>
  </si>
  <si>
    <t>Total Output Power</t>
  </si>
  <si>
    <t>Iout1</t>
  </si>
  <si>
    <t>Iout2</t>
  </si>
  <si>
    <t>Iout3</t>
  </si>
  <si>
    <t>Iout4</t>
  </si>
  <si>
    <t>Average primary current</t>
  </si>
  <si>
    <t>Peak primary current</t>
  </si>
  <si>
    <t>RMS primary current</t>
  </si>
  <si>
    <t>turns</t>
  </si>
  <si>
    <t>Number of Bias winding turns</t>
  </si>
  <si>
    <t>Vmin</t>
  </si>
  <si>
    <t>Number of Secondary Turns for main output</t>
  </si>
  <si>
    <t>TDK PC40EER28L-Z</t>
  </si>
  <si>
    <t>Peak Flux Density</t>
  </si>
  <si>
    <t>AC Flux Density</t>
  </si>
  <si>
    <t>Air gap (lg&gt;0.051 for manufacturing)</t>
  </si>
  <si>
    <t>Available Bobbin Width</t>
  </si>
  <si>
    <t>Primary wire outside diameter</t>
  </si>
  <si>
    <t>Primary wire bare copper diameter</t>
  </si>
  <si>
    <t>Primary Wire size in Circular Mils</t>
  </si>
  <si>
    <t>Primary Wire Current Capacity</t>
  </si>
  <si>
    <t>Relative Permeability of Ungapped Core</t>
  </si>
  <si>
    <t>Primary wire insulation thickness (Est)</t>
  </si>
  <si>
    <t>Primary Inductance</t>
  </si>
  <si>
    <t>Number of Primary winding turns</t>
  </si>
  <si>
    <t>Number of Turns on 1st output</t>
  </si>
  <si>
    <t>Number of Turns on 2nd output</t>
  </si>
  <si>
    <t>Number of Turns on 3rd output</t>
  </si>
  <si>
    <t>Number of Turns on 4th output</t>
  </si>
  <si>
    <t>Peak secondary current 1st output</t>
  </si>
  <si>
    <t>Peak secondary current 2nd output</t>
  </si>
  <si>
    <t>Peak secondary current 3rd output</t>
  </si>
  <si>
    <t>Peak secondary current 4th output</t>
  </si>
  <si>
    <t>RMS secondary current 1st output</t>
  </si>
  <si>
    <t>RMS secondary current 2nd output</t>
  </si>
  <si>
    <t>RMS secondary current 3rd output</t>
  </si>
  <si>
    <t>RMS secondary current 4th output</t>
  </si>
  <si>
    <t>Secondary 1 Wire size in Circular Mils</t>
  </si>
  <si>
    <t>Secondary 2 Wire size in Circular Mils</t>
  </si>
  <si>
    <t>Secondary 3 Wire size in Circular Mils</t>
  </si>
  <si>
    <t>Secondary 4 Wire size in Circular Mils</t>
  </si>
  <si>
    <t>CMb</t>
  </si>
  <si>
    <t>AWGb</t>
  </si>
  <si>
    <t>Bias Wire size in Circular Mils</t>
  </si>
  <si>
    <t>Bias AWG Wire size</t>
  </si>
  <si>
    <t>Number of Bias(Vcc) winding turns</t>
  </si>
  <si>
    <t>Guidelines for Using the IRIStran Calculation spreadsheet</t>
  </si>
  <si>
    <t>1. Read the Application Note AN1024a to understand what is important in designing the transformer</t>
  </si>
  <si>
    <t>2. Decide on a Power Supply specification and input required values in the Red Column</t>
  </si>
  <si>
    <t xml:space="preserve">3. Select a ferrite core using the power level guidelines in AN1024a and input the required core information </t>
  </si>
  <si>
    <t>4. Select a number of turns for the main output</t>
  </si>
  <si>
    <t>5. Calculated specifications are shown in the Blue Column</t>
  </si>
  <si>
    <t>6. Watch for warnings in the central column which advise if calculated value are outside of desired limits</t>
  </si>
  <si>
    <t>7. Comments are included for all the input and output variables to guide you through the design process</t>
  </si>
  <si>
    <t>Effective Inductance factor</t>
  </si>
  <si>
    <t>NOTES &amp; WARNINGS</t>
  </si>
  <si>
    <t>8. Calculated Values in Bold typeface are the improtant values required for the transformer specification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</si>
</sst>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name val="Symbol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Symbol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8"/>
      <name val="Tahoma"/>
      <family val="0"/>
    </font>
    <font>
      <b/>
      <sz val="11"/>
      <color indexed="61"/>
      <name val="Arial"/>
      <family val="2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i/>
      <sz val="11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1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1" fontId="21" fillId="0" borderId="5" xfId="0" applyNumberFormat="1" applyFont="1" applyBorder="1" applyAlignment="1">
      <alignment vertical="center"/>
    </xf>
    <xf numFmtId="2" fontId="21" fillId="0" borderId="5" xfId="0" applyNumberFormat="1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1" fontId="21" fillId="0" borderId="5" xfId="0" applyNumberFormat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0</xdr:row>
      <xdr:rowOff>0</xdr:rowOff>
    </xdr:from>
    <xdr:to>
      <xdr:col>7</xdr:col>
      <xdr:colOff>1590675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504950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5"/>
  <sheetViews>
    <sheetView tabSelected="1" workbookViewId="0" topLeftCell="A22">
      <selection activeCell="D37" sqref="D37"/>
    </sheetView>
  </sheetViews>
  <sheetFormatPr defaultColWidth="9.140625" defaultRowHeight="12.75"/>
  <cols>
    <col min="1" max="1" width="26.7109375" style="0" customWidth="1"/>
    <col min="2" max="2" width="9.00390625" style="0" customWidth="1"/>
    <col min="3" max="3" width="0" style="0" hidden="1" customWidth="1"/>
    <col min="4" max="4" width="25.421875" style="0" customWidth="1"/>
    <col min="5" max="5" width="0" style="0" hidden="1" customWidth="1"/>
    <col min="6" max="6" width="12.421875" style="0" bestFit="1" customWidth="1"/>
    <col min="8" max="8" width="33.7109375" style="0" customWidth="1"/>
    <col min="9" max="9" width="12.421875" style="0" bestFit="1" customWidth="1"/>
  </cols>
  <sheetData>
    <row r="1" ht="15.75">
      <c r="A1" s="1" t="s">
        <v>112</v>
      </c>
    </row>
    <row r="2" ht="12.75">
      <c r="A2" s="2" t="s">
        <v>0</v>
      </c>
    </row>
    <row r="3" ht="12.75">
      <c r="A3" s="8" t="s">
        <v>111</v>
      </c>
    </row>
    <row r="4" ht="12.75">
      <c r="A4" s="8"/>
    </row>
    <row r="5" spans="2:8" s="3" customFormat="1" ht="15">
      <c r="B5" s="25" t="s">
        <v>1</v>
      </c>
      <c r="C5" s="22"/>
      <c r="D5" s="24" t="s">
        <v>171</v>
      </c>
      <c r="E5" s="22"/>
      <c r="F5" s="26" t="s">
        <v>2</v>
      </c>
      <c r="G5" s="27" t="s">
        <v>3</v>
      </c>
      <c r="H5" s="24" t="s">
        <v>4</v>
      </c>
    </row>
    <row r="6" spans="1:7" ht="13.5" thickBot="1">
      <c r="A6" s="28" t="s">
        <v>5</v>
      </c>
      <c r="B6" s="28"/>
      <c r="C6" s="28"/>
      <c r="D6" s="28"/>
      <c r="E6" s="28"/>
      <c r="F6" s="28"/>
      <c r="G6" s="28"/>
    </row>
    <row r="7" spans="1:8" ht="13.5" thickTop="1">
      <c r="A7" s="4" t="s">
        <v>6</v>
      </c>
      <c r="B7" s="29">
        <v>90</v>
      </c>
      <c r="C7" s="4"/>
      <c r="D7" s="4"/>
      <c r="E7" s="4"/>
      <c r="F7" s="12"/>
      <c r="G7" s="13" t="s">
        <v>61</v>
      </c>
      <c r="H7" s="4" t="s">
        <v>27</v>
      </c>
    </row>
    <row r="8" spans="1:8" ht="12.75">
      <c r="A8" s="4" t="s">
        <v>114</v>
      </c>
      <c r="B8" s="30">
        <v>30</v>
      </c>
      <c r="C8" s="4"/>
      <c r="D8" s="4"/>
      <c r="E8" s="4"/>
      <c r="F8" s="12"/>
      <c r="G8" s="13" t="s">
        <v>61</v>
      </c>
      <c r="H8" s="4" t="s">
        <v>26</v>
      </c>
    </row>
    <row r="9" spans="1:8" ht="12.75">
      <c r="A9" s="4" t="s">
        <v>8</v>
      </c>
      <c r="B9" s="30">
        <v>0.5</v>
      </c>
      <c r="C9" s="4"/>
      <c r="D9" s="4"/>
      <c r="E9" s="4"/>
      <c r="F9" s="12"/>
      <c r="G9" s="13"/>
      <c r="H9" s="4" t="s">
        <v>25</v>
      </c>
    </row>
    <row r="10" spans="1:8" ht="12.75">
      <c r="A10" s="4" t="s">
        <v>9</v>
      </c>
      <c r="B10" s="30">
        <v>56</v>
      </c>
      <c r="C10" s="4"/>
      <c r="D10" s="4"/>
      <c r="E10" s="4"/>
      <c r="F10" s="12"/>
      <c r="G10" s="13" t="s">
        <v>23</v>
      </c>
      <c r="H10" s="4" t="s">
        <v>22</v>
      </c>
    </row>
    <row r="11" spans="1:8" ht="12.75">
      <c r="A11" s="4" t="s">
        <v>7</v>
      </c>
      <c r="B11" s="30">
        <v>60</v>
      </c>
      <c r="C11" s="4"/>
      <c r="D11" s="4"/>
      <c r="E11" s="4"/>
      <c r="F11" s="12"/>
      <c r="G11" s="13" t="s">
        <v>24</v>
      </c>
      <c r="H11" s="4" t="s">
        <v>21</v>
      </c>
    </row>
    <row r="12" spans="1:8" ht="12.75">
      <c r="A12" s="15" t="s">
        <v>10</v>
      </c>
      <c r="B12" s="30">
        <v>0.8</v>
      </c>
      <c r="C12" s="4"/>
      <c r="D12" s="4"/>
      <c r="E12" s="4"/>
      <c r="F12" s="12"/>
      <c r="G12" s="13"/>
      <c r="H12" s="4" t="s">
        <v>113</v>
      </c>
    </row>
    <row r="13" spans="1:8" ht="12.75">
      <c r="A13" s="4" t="s">
        <v>11</v>
      </c>
      <c r="B13" s="30">
        <v>15</v>
      </c>
      <c r="C13" s="4"/>
      <c r="D13" s="4"/>
      <c r="E13" s="4"/>
      <c r="F13" s="12"/>
      <c r="G13" s="13" t="s">
        <v>61</v>
      </c>
      <c r="H13" s="4" t="s">
        <v>29</v>
      </c>
    </row>
    <row r="14" spans="1:8" ht="12.75">
      <c r="A14" s="4" t="s">
        <v>117</v>
      </c>
      <c r="B14" s="30">
        <v>4</v>
      </c>
      <c r="C14" s="4"/>
      <c r="D14" s="4"/>
      <c r="E14" s="4"/>
      <c r="F14" s="12"/>
      <c r="G14" s="13" t="s">
        <v>62</v>
      </c>
      <c r="H14" s="4" t="s">
        <v>30</v>
      </c>
    </row>
    <row r="15" spans="1:8" ht="12.75">
      <c r="A15" s="4" t="s">
        <v>17</v>
      </c>
      <c r="B15" s="30">
        <v>0.65</v>
      </c>
      <c r="C15" s="4"/>
      <c r="D15" s="4"/>
      <c r="E15" s="4"/>
      <c r="F15" s="12"/>
      <c r="G15" s="13" t="s">
        <v>61</v>
      </c>
      <c r="H15" s="4" t="s">
        <v>31</v>
      </c>
    </row>
    <row r="16" spans="1:8" ht="12.75">
      <c r="A16" s="4" t="s">
        <v>12</v>
      </c>
      <c r="B16" s="30">
        <v>16</v>
      </c>
      <c r="C16" s="4"/>
      <c r="D16" s="4"/>
      <c r="E16" s="4"/>
      <c r="F16" s="12"/>
      <c r="G16" s="13" t="s">
        <v>61</v>
      </c>
      <c r="H16" s="4" t="s">
        <v>32</v>
      </c>
    </row>
    <row r="17" spans="1:8" ht="12.75">
      <c r="A17" s="4" t="s">
        <v>16</v>
      </c>
      <c r="B17" s="30">
        <v>1</v>
      </c>
      <c r="C17" s="4"/>
      <c r="D17" s="4"/>
      <c r="E17" s="4"/>
      <c r="F17" s="12"/>
      <c r="G17" s="13" t="s">
        <v>61</v>
      </c>
      <c r="H17" s="4" t="s">
        <v>33</v>
      </c>
    </row>
    <row r="18" spans="1:8" ht="12.75">
      <c r="A18" s="4" t="s">
        <v>13</v>
      </c>
      <c r="B18" s="30"/>
      <c r="C18" s="4"/>
      <c r="D18" s="4"/>
      <c r="E18" s="4"/>
      <c r="F18" s="12"/>
      <c r="G18" s="13" t="s">
        <v>61</v>
      </c>
      <c r="H18" s="4" t="s">
        <v>34</v>
      </c>
    </row>
    <row r="19" spans="1:8" ht="12.75">
      <c r="A19" s="4" t="s">
        <v>18</v>
      </c>
      <c r="B19" s="30"/>
      <c r="C19" s="4"/>
      <c r="D19" s="4"/>
      <c r="E19" s="4"/>
      <c r="F19" s="12"/>
      <c r="G19" s="13" t="s">
        <v>61</v>
      </c>
      <c r="H19" s="4" t="s">
        <v>35</v>
      </c>
    </row>
    <row r="20" spans="1:8" ht="12.75">
      <c r="A20" s="4" t="s">
        <v>118</v>
      </c>
      <c r="B20" s="30"/>
      <c r="C20" s="4"/>
      <c r="D20" s="4"/>
      <c r="E20" s="4"/>
      <c r="F20" s="12"/>
      <c r="G20" s="13" t="s">
        <v>62</v>
      </c>
      <c r="H20" s="4" t="s">
        <v>60</v>
      </c>
    </row>
    <row r="21" spans="1:8" ht="12.75">
      <c r="A21" s="4" t="s">
        <v>14</v>
      </c>
      <c r="B21" s="30"/>
      <c r="C21" s="4"/>
      <c r="D21" s="4"/>
      <c r="E21" s="4"/>
      <c r="F21" s="12"/>
      <c r="G21" s="13" t="s">
        <v>61</v>
      </c>
      <c r="H21" s="4" t="s">
        <v>36</v>
      </c>
    </row>
    <row r="22" spans="1:8" ht="12.75">
      <c r="A22" s="4" t="s">
        <v>19</v>
      </c>
      <c r="B22" s="30"/>
      <c r="C22" s="4"/>
      <c r="D22" s="4"/>
      <c r="E22" s="4"/>
      <c r="F22" s="12"/>
      <c r="G22" s="13" t="s">
        <v>61</v>
      </c>
      <c r="H22" s="4" t="s">
        <v>37</v>
      </c>
    </row>
    <row r="23" spans="1:8" ht="12.75">
      <c r="A23" s="4" t="s">
        <v>119</v>
      </c>
      <c r="B23" s="30"/>
      <c r="C23" s="4"/>
      <c r="D23" s="4"/>
      <c r="E23" s="4"/>
      <c r="F23" s="12"/>
      <c r="G23" s="13" t="s">
        <v>62</v>
      </c>
      <c r="H23" s="4" t="s">
        <v>58</v>
      </c>
    </row>
    <row r="24" spans="1:8" ht="12.75">
      <c r="A24" s="4" t="s">
        <v>15</v>
      </c>
      <c r="B24" s="30"/>
      <c r="C24" s="4"/>
      <c r="D24" s="4"/>
      <c r="E24" s="4"/>
      <c r="F24" s="12"/>
      <c r="G24" s="13" t="s">
        <v>61</v>
      </c>
      <c r="H24" s="4" t="s">
        <v>38</v>
      </c>
    </row>
    <row r="25" spans="1:8" ht="12.75">
      <c r="A25" s="4" t="s">
        <v>20</v>
      </c>
      <c r="B25" s="30"/>
      <c r="C25" s="4"/>
      <c r="D25" s="4"/>
      <c r="E25" s="4"/>
      <c r="F25" s="12"/>
      <c r="G25" s="13" t="s">
        <v>61</v>
      </c>
      <c r="H25" s="4" t="s">
        <v>39</v>
      </c>
    </row>
    <row r="26" spans="1:8" ht="12.75">
      <c r="A26" s="4" t="s">
        <v>120</v>
      </c>
      <c r="B26" s="30"/>
      <c r="C26" s="4"/>
      <c r="D26" s="4"/>
      <c r="E26" s="4"/>
      <c r="F26" s="12"/>
      <c r="G26" s="13" t="s">
        <v>62</v>
      </c>
      <c r="H26" s="4" t="s">
        <v>59</v>
      </c>
    </row>
    <row r="27" spans="1:8" ht="12.75">
      <c r="A27" s="16" t="s">
        <v>40</v>
      </c>
      <c r="B27" s="30"/>
      <c r="C27" s="4"/>
      <c r="D27" s="4"/>
      <c r="E27" s="4"/>
      <c r="F27" s="12"/>
      <c r="G27" s="13"/>
      <c r="H27" s="4"/>
    </row>
    <row r="28" spans="1:8" ht="12.75">
      <c r="A28" s="4" t="s">
        <v>41</v>
      </c>
      <c r="B28" s="30" t="s">
        <v>115</v>
      </c>
      <c r="C28" s="4"/>
      <c r="D28" s="21" t="s">
        <v>128</v>
      </c>
      <c r="E28" s="4"/>
      <c r="F28" s="12"/>
      <c r="G28" s="13"/>
      <c r="H28" s="4"/>
    </row>
    <row r="29" spans="1:8" ht="12.75">
      <c r="A29" s="4" t="s">
        <v>42</v>
      </c>
      <c r="B29" s="30">
        <v>0.814</v>
      </c>
      <c r="C29" s="4"/>
      <c r="D29" s="4"/>
      <c r="E29" s="4"/>
      <c r="F29" s="12"/>
      <c r="G29" s="13" t="s">
        <v>57</v>
      </c>
      <c r="H29" s="4" t="s">
        <v>53</v>
      </c>
    </row>
    <row r="30" spans="1:8" ht="12.75">
      <c r="A30" s="4" t="s">
        <v>43</v>
      </c>
      <c r="B30" s="30">
        <v>7.55</v>
      </c>
      <c r="C30" s="4"/>
      <c r="D30" s="4"/>
      <c r="E30" s="4"/>
      <c r="F30" s="12"/>
      <c r="G30" s="13" t="s">
        <v>56</v>
      </c>
      <c r="H30" s="4" t="s">
        <v>52</v>
      </c>
    </row>
    <row r="31" spans="1:8" ht="12.75">
      <c r="A31" s="4" t="s">
        <v>44</v>
      </c>
      <c r="B31" s="30">
        <v>2520</v>
      </c>
      <c r="C31" s="4"/>
      <c r="D31" s="4"/>
      <c r="E31" s="4"/>
      <c r="F31" s="12"/>
      <c r="G31" s="13" t="s">
        <v>55</v>
      </c>
      <c r="H31" s="4" t="s">
        <v>51</v>
      </c>
    </row>
    <row r="32" spans="1:8" ht="12.75">
      <c r="A32" s="4" t="s">
        <v>45</v>
      </c>
      <c r="B32" s="30">
        <v>21.8</v>
      </c>
      <c r="C32" s="4"/>
      <c r="D32" s="4"/>
      <c r="E32" s="4"/>
      <c r="F32" s="12"/>
      <c r="G32" s="13" t="s">
        <v>54</v>
      </c>
      <c r="H32" s="4" t="s">
        <v>50</v>
      </c>
    </row>
    <row r="33" spans="1:8" ht="12.75">
      <c r="A33" s="4" t="s">
        <v>46</v>
      </c>
      <c r="B33" s="30">
        <v>3</v>
      </c>
      <c r="C33" s="4"/>
      <c r="D33" s="4"/>
      <c r="E33" s="4"/>
      <c r="F33" s="12"/>
      <c r="G33" s="13" t="s">
        <v>54</v>
      </c>
      <c r="H33" s="4" t="s">
        <v>49</v>
      </c>
    </row>
    <row r="34" spans="1:8" ht="12.75">
      <c r="A34" s="4" t="s">
        <v>77</v>
      </c>
      <c r="B34" s="30">
        <v>2</v>
      </c>
      <c r="C34" s="4"/>
      <c r="D34" s="4"/>
      <c r="E34" s="4"/>
      <c r="F34" s="12"/>
      <c r="G34" s="13"/>
      <c r="H34" s="4" t="s">
        <v>78</v>
      </c>
    </row>
    <row r="35" spans="1:8" s="5" customFormat="1" ht="26.25" thickBot="1">
      <c r="A35" s="5" t="s">
        <v>86</v>
      </c>
      <c r="B35" s="31">
        <v>9</v>
      </c>
      <c r="F35" s="10"/>
      <c r="G35" s="11" t="s">
        <v>124</v>
      </c>
      <c r="H35" s="5" t="s">
        <v>127</v>
      </c>
    </row>
    <row r="36" spans="1:8" ht="13.5" thickTop="1">
      <c r="A36" s="4"/>
      <c r="B36" s="7"/>
      <c r="C36" s="4"/>
      <c r="D36" s="4"/>
      <c r="E36" s="4"/>
      <c r="F36" s="12"/>
      <c r="G36" s="13"/>
      <c r="H36" s="4"/>
    </row>
    <row r="37" spans="1:8" ht="13.5" thickBot="1">
      <c r="A37" s="16" t="s">
        <v>72</v>
      </c>
      <c r="B37" s="7"/>
      <c r="C37" s="4"/>
      <c r="D37" s="4"/>
      <c r="E37" s="4"/>
      <c r="F37" s="12"/>
      <c r="G37" s="13"/>
      <c r="H37" s="4"/>
    </row>
    <row r="38" spans="1:8" ht="26.25" thickTop="1">
      <c r="A38" s="4" t="s">
        <v>126</v>
      </c>
      <c r="B38" s="7"/>
      <c r="C38" s="4"/>
      <c r="D38" s="4"/>
      <c r="E38" s="4"/>
      <c r="F38" s="32">
        <f>VACmin*2^0.5-DCripple</f>
        <v>97.27922061357856</v>
      </c>
      <c r="G38" s="13" t="s">
        <v>61</v>
      </c>
      <c r="H38" s="5" t="s">
        <v>28</v>
      </c>
    </row>
    <row r="39" spans="1:8" ht="12.75">
      <c r="A39" s="17" t="s">
        <v>71</v>
      </c>
      <c r="B39" s="7"/>
      <c r="C39" s="4"/>
      <c r="D39" s="4"/>
      <c r="E39" s="4"/>
      <c r="F39" s="33">
        <v>63.11</v>
      </c>
      <c r="G39" s="13" t="s">
        <v>106</v>
      </c>
      <c r="H39" s="4" t="s">
        <v>116</v>
      </c>
    </row>
    <row r="40" spans="1:8" ht="12.75">
      <c r="A40" s="4" t="s">
        <v>63</v>
      </c>
      <c r="B40" s="7"/>
      <c r="C40" s="4"/>
      <c r="D40" s="4"/>
      <c r="E40" s="4"/>
      <c r="F40" s="34">
        <f>(Po/(eta*Vmin))</f>
        <v>0.8109388572649462</v>
      </c>
      <c r="G40" s="13" t="s">
        <v>107</v>
      </c>
      <c r="H40" s="4" t="s">
        <v>121</v>
      </c>
    </row>
    <row r="41" spans="1:8" ht="12.75">
      <c r="A41" s="4" t="s">
        <v>64</v>
      </c>
      <c r="B41" s="7"/>
      <c r="C41" s="4"/>
      <c r="D41" s="4"/>
      <c r="E41" s="4"/>
      <c r="F41" s="34">
        <f>Iav*(2/Dm)</f>
        <v>3.2437554290597848</v>
      </c>
      <c r="G41" s="13" t="s">
        <v>107</v>
      </c>
      <c r="H41" s="4" t="s">
        <v>122</v>
      </c>
    </row>
    <row r="42" spans="1:8" ht="12.75">
      <c r="A42" s="4" t="s">
        <v>65</v>
      </c>
      <c r="B42" s="7"/>
      <c r="C42" s="4"/>
      <c r="D42" s="4"/>
      <c r="E42" s="4"/>
      <c r="F42" s="34">
        <f>(Ip*((Dm/3)^0.5))</f>
        <v>1.3242576085965316</v>
      </c>
      <c r="G42" s="13" t="s">
        <v>107</v>
      </c>
      <c r="H42" s="4" t="s">
        <v>123</v>
      </c>
    </row>
    <row r="43" spans="1:8" ht="12.75">
      <c r="A43" s="4"/>
      <c r="B43" s="7"/>
      <c r="C43" s="4"/>
      <c r="D43" s="4"/>
      <c r="E43" s="4"/>
      <c r="F43" s="33"/>
      <c r="G43" s="13"/>
      <c r="H43" s="4"/>
    </row>
    <row r="44" spans="1:8" ht="12.75">
      <c r="A44" s="16" t="s">
        <v>66</v>
      </c>
      <c r="B44" s="7"/>
      <c r="C44" s="4"/>
      <c r="D44" s="4"/>
      <c r="E44" s="4"/>
      <c r="F44" s="33"/>
      <c r="G44" s="13"/>
      <c r="H44" s="4"/>
    </row>
    <row r="45" spans="1:8" ht="14.25">
      <c r="A45" s="4" t="s">
        <v>67</v>
      </c>
      <c r="B45" s="7"/>
      <c r="C45" s="4"/>
      <c r="D45" s="4"/>
      <c r="E45" s="4"/>
      <c r="F45" s="36">
        <f>((Vmin*Dm)^2)/((((2*Po*(Fmin*10^3)/eta)^0.5)+Vmin*PI()*(Fmin*10^3)*Dm*((Cres*10^-12)^0.5))^2)*10^6</f>
        <v>239.1303167864954</v>
      </c>
      <c r="G45" s="18" t="s">
        <v>110</v>
      </c>
      <c r="H45" s="4" t="s">
        <v>139</v>
      </c>
    </row>
    <row r="46" spans="1:8" ht="30" customHeight="1">
      <c r="A46" s="4" t="s">
        <v>68</v>
      </c>
      <c r="B46" s="7"/>
      <c r="C46" s="4"/>
      <c r="D46" s="14"/>
      <c r="E46" s="4"/>
      <c r="F46" s="36">
        <f>Ns1*(Vmin/(ABS(Vo1)+Vfd1))*(Dm/(1-Dm))</f>
        <v>55.943321758607475</v>
      </c>
      <c r="G46" s="13" t="s">
        <v>124</v>
      </c>
      <c r="H46" s="4" t="s">
        <v>140</v>
      </c>
    </row>
    <row r="47" spans="1:8" ht="30" customHeight="1">
      <c r="A47" s="4" t="s">
        <v>69</v>
      </c>
      <c r="B47" s="7"/>
      <c r="C47" s="4"/>
      <c r="D47" s="14">
        <f>IF(AND(0.3&lt;(Nb-TRUNC(Nb)),(Nb-TRUNC(Nb))&lt;0.7),"WARNING 1/2 TURN NEEDED FOR ACCURACY","")</f>
      </c>
      <c r="E47" s="4"/>
      <c r="F47" s="36">
        <f>Ns1*((Vcc+Vfdvcc)/(ABS(Vo1)+Vfd1))</f>
        <v>9.776357827476037</v>
      </c>
      <c r="G47" s="13" t="s">
        <v>124</v>
      </c>
      <c r="H47" s="4" t="s">
        <v>161</v>
      </c>
    </row>
    <row r="48" spans="1:8" ht="12.75">
      <c r="A48" s="4" t="s">
        <v>70</v>
      </c>
      <c r="B48" s="7"/>
      <c r="C48" s="4"/>
      <c r="D48" s="4"/>
      <c r="E48" s="4"/>
      <c r="F48" s="35">
        <f>1000*(Lp/(Np^2))</f>
        <v>76.40787809881839</v>
      </c>
      <c r="G48" s="13" t="s">
        <v>55</v>
      </c>
      <c r="H48" s="4" t="s">
        <v>170</v>
      </c>
    </row>
    <row r="49" spans="1:8" ht="45" customHeight="1">
      <c r="A49" s="4" t="s">
        <v>47</v>
      </c>
      <c r="B49" s="7"/>
      <c r="C49" s="4"/>
      <c r="D49" s="14">
        <f>IF(Bm&lt;1500,"Bm TOO LOW TRY SMALLER CORE OR LOWER Ns",IF(Bm&gt;3000,"Bm TOO HIGH TRY MORE Ns OR LARGER CORE",""))</f>
      </c>
      <c r="E49" s="4"/>
      <c r="F49" s="35">
        <f>(Np*Ip*Alg)/(10*Ae)</f>
        <v>1703.3742839505087</v>
      </c>
      <c r="G49" s="13" t="s">
        <v>48</v>
      </c>
      <c r="H49" s="4" t="s">
        <v>129</v>
      </c>
    </row>
    <row r="50" spans="1:8" ht="12.75">
      <c r="A50" s="4" t="s">
        <v>73</v>
      </c>
      <c r="B50" s="7"/>
      <c r="C50" s="4"/>
      <c r="D50" s="4"/>
      <c r="E50" s="4"/>
      <c r="F50" s="35">
        <f>Bm/2</f>
        <v>851.6871419752543</v>
      </c>
      <c r="G50" s="13" t="s">
        <v>48</v>
      </c>
      <c r="H50" s="4" t="s">
        <v>130</v>
      </c>
    </row>
    <row r="51" spans="1:8" ht="12.75">
      <c r="A51" s="15" t="s">
        <v>74</v>
      </c>
      <c r="B51" s="7"/>
      <c r="C51" s="4"/>
      <c r="D51" s="4"/>
      <c r="E51" s="4"/>
      <c r="F51" s="35">
        <f>(AL*Le)/(0.4*PI()*Ae*10)</f>
        <v>1860.001196109583</v>
      </c>
      <c r="G51" s="13"/>
      <c r="H51" s="19" t="s">
        <v>137</v>
      </c>
    </row>
    <row r="52" spans="1:8" ht="14.25">
      <c r="A52" s="4" t="s">
        <v>75</v>
      </c>
      <c r="B52" s="7"/>
      <c r="C52" s="4"/>
      <c r="D52" s="20">
        <f>IF(lg&lt;0.051,"AIR GAP TOO SMALL","")</f>
      </c>
      <c r="E52" s="4"/>
      <c r="F52" s="37">
        <f>(((0.4*PI()*(Np^2)*Ae)/(Lp*100))-(Le/ur))*10</f>
        <v>1.2981482889544627</v>
      </c>
      <c r="G52" s="13" t="s">
        <v>54</v>
      </c>
      <c r="H52" s="4" t="s">
        <v>131</v>
      </c>
    </row>
    <row r="53" spans="1:8" ht="12.75">
      <c r="A53" s="4" t="s">
        <v>76</v>
      </c>
      <c r="B53" s="7"/>
      <c r="C53" s="4"/>
      <c r="D53" s="4"/>
      <c r="E53" s="4"/>
      <c r="F53" s="33">
        <f>L*(BW-(2*M))</f>
        <v>31.6</v>
      </c>
      <c r="G53" s="13" t="s">
        <v>54</v>
      </c>
      <c r="H53" s="4" t="s">
        <v>132</v>
      </c>
    </row>
    <row r="54" spans="1:8" ht="12.75">
      <c r="A54" s="4" t="s">
        <v>79</v>
      </c>
      <c r="B54" s="7"/>
      <c r="C54" s="4"/>
      <c r="D54" s="4"/>
      <c r="E54" s="4"/>
      <c r="F54" s="34">
        <f>BWA/Np</f>
        <v>0.5648574129429131</v>
      </c>
      <c r="G54" s="13" t="s">
        <v>54</v>
      </c>
      <c r="H54" s="4" t="s">
        <v>133</v>
      </c>
    </row>
    <row r="55" spans="1:8" ht="12.75">
      <c r="A55" s="4" t="s">
        <v>82</v>
      </c>
      <c r="B55" s="7"/>
      <c r="C55" s="4"/>
      <c r="D55" s="4"/>
      <c r="E55" s="4"/>
      <c r="F55" s="34">
        <f>((0.0594*LOG(OD))+0.0834)</f>
        <v>0.06866516665767175</v>
      </c>
      <c r="G55" s="13" t="s">
        <v>54</v>
      </c>
      <c r="H55" s="4" t="s">
        <v>138</v>
      </c>
    </row>
    <row r="56" spans="1:8" ht="12.75">
      <c r="A56" s="4" t="s">
        <v>83</v>
      </c>
      <c r="B56" s="7"/>
      <c r="C56" s="4"/>
      <c r="D56" s="4"/>
      <c r="E56" s="4"/>
      <c r="F56" s="34">
        <f>OD-INS</f>
        <v>0.4961922462852414</v>
      </c>
      <c r="G56" s="13" t="s">
        <v>54</v>
      </c>
      <c r="H56" s="4" t="s">
        <v>134</v>
      </c>
    </row>
    <row r="57" spans="1:8" ht="42" customHeight="1">
      <c r="A57" s="4" t="s">
        <v>81</v>
      </c>
      <c r="B57" s="7"/>
      <c r="C57" s="4"/>
      <c r="D57" s="14">
        <f>IF(AWG&lt;24,"WIRE SIZE TOO BIG USE MULTIFILAR OR LITZ WIRE TO MINIMIZE SKIN EFFECT","")</f>
      </c>
      <c r="E57" s="4"/>
      <c r="F57" s="38">
        <f>ROUNDDOWN(9.97*(1.8277-(2*LOG(DIA))),0)</f>
        <v>24</v>
      </c>
      <c r="G57" s="13" t="s">
        <v>81</v>
      </c>
      <c r="H57" s="5" t="str">
        <f>IF(AWG&lt;24,"NEED TO USE MULTIFILAR OR LITZ WIRE WITH THE EQUIVALENT BARE COPPER AREA","Primary Wire AWG (nearest larger size)")</f>
        <v>Primary Wire AWG (nearest larger size)</v>
      </c>
    </row>
    <row r="58" spans="1:8" ht="12.75">
      <c r="A58" s="4" t="s">
        <v>80</v>
      </c>
      <c r="B58" s="7"/>
      <c r="C58" s="4"/>
      <c r="D58" s="4"/>
      <c r="E58" s="4"/>
      <c r="F58" s="35">
        <f>2^((50-AWG)/3)</f>
        <v>406.37466930385875</v>
      </c>
      <c r="G58" s="13" t="s">
        <v>108</v>
      </c>
      <c r="H58" s="4" t="s">
        <v>135</v>
      </c>
    </row>
    <row r="59" spans="1:8" ht="45" customHeight="1">
      <c r="A59" s="4" t="s">
        <v>84</v>
      </c>
      <c r="B59" s="7"/>
      <c r="C59" s="4"/>
      <c r="D59" s="14">
        <f>IF(CMAp&lt;200,"CMAp TOO LOW TRY LARGER CORE,MORE LAYERS OR LESS Ns ",IF(CMAp&gt;500,"CMAp TOO HIGH TRY SMALLER CORE,LESS LAYERS OR MORE Ns",""))</f>
      </c>
      <c r="E59" s="4"/>
      <c r="F59" s="35">
        <f>CM/Irms</f>
        <v>306.8698013633018</v>
      </c>
      <c r="G59" s="13" t="s">
        <v>109</v>
      </c>
      <c r="H59" s="4" t="s">
        <v>136</v>
      </c>
    </row>
    <row r="60" spans="1:8" ht="12.75">
      <c r="A60" s="4"/>
      <c r="B60" s="7"/>
      <c r="C60" s="4"/>
      <c r="D60" s="4"/>
      <c r="E60" s="4"/>
      <c r="F60" s="33"/>
      <c r="G60" s="13"/>
      <c r="H60" s="4"/>
    </row>
    <row r="61" spans="1:8" ht="12.75">
      <c r="A61" s="16" t="s">
        <v>90</v>
      </c>
      <c r="B61" s="7"/>
      <c r="C61" s="4"/>
      <c r="D61" s="4"/>
      <c r="E61" s="4"/>
      <c r="F61" s="33"/>
      <c r="G61" s="13"/>
      <c r="H61" s="4"/>
    </row>
    <row r="62" spans="1:8" ht="12.75">
      <c r="A62" s="4"/>
      <c r="B62" s="7"/>
      <c r="C62" s="4"/>
      <c r="D62" s="4"/>
      <c r="E62" s="4"/>
      <c r="F62" s="33"/>
      <c r="G62" s="13"/>
      <c r="H62" s="4"/>
    </row>
    <row r="63" spans="1:8" ht="14.25">
      <c r="A63" s="4" t="s">
        <v>86</v>
      </c>
      <c r="B63" s="7"/>
      <c r="C63" s="4"/>
      <c r="D63" s="4"/>
      <c r="E63" s="4"/>
      <c r="F63" s="36">
        <f>Ns1</f>
        <v>9</v>
      </c>
      <c r="G63" s="13" t="s">
        <v>124</v>
      </c>
      <c r="H63" s="5" t="s">
        <v>141</v>
      </c>
    </row>
    <row r="64" spans="1:8" ht="12.75">
      <c r="A64" s="4" t="s">
        <v>85</v>
      </c>
      <c r="B64" s="7"/>
      <c r="C64" s="4"/>
      <c r="D64" s="4"/>
      <c r="E64" s="4"/>
      <c r="F64" s="34">
        <f>(Ip*(Np/Ns1))*(((ABS(Vo1)+Vfd1)*Iout1)/Po)</f>
        <v>20</v>
      </c>
      <c r="G64" s="13" t="s">
        <v>107</v>
      </c>
      <c r="H64" s="4" t="s">
        <v>145</v>
      </c>
    </row>
    <row r="65" spans="1:8" ht="12.75">
      <c r="A65" s="4" t="s">
        <v>87</v>
      </c>
      <c r="B65" s="7"/>
      <c r="C65" s="4"/>
      <c r="D65" s="4"/>
      <c r="E65" s="4"/>
      <c r="F65" s="34">
        <f>Isp1*((1-Dm)/3)^0.5</f>
        <v>8.16496580927726</v>
      </c>
      <c r="G65" s="13" t="s">
        <v>107</v>
      </c>
      <c r="H65" s="4" t="s">
        <v>149</v>
      </c>
    </row>
    <row r="66" spans="1:8" ht="12.75">
      <c r="A66" s="4" t="s">
        <v>88</v>
      </c>
      <c r="B66" s="7"/>
      <c r="C66" s="4"/>
      <c r="D66" s="4"/>
      <c r="E66" s="4"/>
      <c r="F66" s="35">
        <f>CMAp*Isrms1</f>
        <v>2505.5814360310637</v>
      </c>
      <c r="G66" s="13" t="s">
        <v>108</v>
      </c>
      <c r="H66" s="4" t="s">
        <v>153</v>
      </c>
    </row>
    <row r="67" spans="1:8" ht="51">
      <c r="A67" s="5" t="s">
        <v>89</v>
      </c>
      <c r="B67" s="9"/>
      <c r="C67" s="5"/>
      <c r="D67" s="14" t="str">
        <f>IF(AWGs1&lt;26,"WIRE SIZE TOO BIG USE MULTIFILAR OR LITZ WIRE TO MINIMIZE SKIN EFFECT","")</f>
        <v>WIRE SIZE TOO BIG USE MULTIFILAR OR LITZ WIRE TO MINIMIZE SKIN EFFECT</v>
      </c>
      <c r="E67" s="5"/>
      <c r="F67" s="39">
        <v>16</v>
      </c>
      <c r="G67" s="11" t="s">
        <v>81</v>
      </c>
      <c r="H67" s="5" t="str">
        <f>IF(AWGs1&lt;26,"NEED TO USE MULTIFILAR OR LITZ WIRE WITH THE EQUIVALENT BARE COPPER AREA","Secondary 1 AWG Wire size")</f>
        <v>NEED TO USE MULTIFILAR OR LITZ WIRE WITH THE EQUIVALENT BARE COPPER AREA</v>
      </c>
    </row>
    <row r="68" spans="1:8" ht="12.75">
      <c r="A68" s="4"/>
      <c r="B68" s="7"/>
      <c r="C68" s="4"/>
      <c r="D68" s="4"/>
      <c r="E68" s="4"/>
      <c r="F68" s="33"/>
      <c r="G68" s="13"/>
      <c r="H68" s="4"/>
    </row>
    <row r="69" spans="1:8" ht="25.5" customHeight="1">
      <c r="A69" s="4" t="s">
        <v>69</v>
      </c>
      <c r="B69" s="7"/>
      <c r="C69" s="4"/>
      <c r="D69" s="14">
        <f>IF(AND(0.3&lt;(Nb-TRUNC(Nb)),(Nb-TRUNC(Nb))&lt;0.7),"WARNING 1/2 TURN NEEDED FOR ACCURACY","")</f>
      </c>
      <c r="E69" s="4"/>
      <c r="F69" s="36">
        <f>Nb</f>
        <v>9.776357827476037</v>
      </c>
      <c r="G69" s="13" t="s">
        <v>124</v>
      </c>
      <c r="H69" s="4" t="s">
        <v>125</v>
      </c>
    </row>
    <row r="70" spans="1:8" ht="12.75">
      <c r="A70" s="4" t="s">
        <v>157</v>
      </c>
      <c r="B70" s="7"/>
      <c r="C70" s="4"/>
      <c r="D70" s="4"/>
      <c r="E70" s="4"/>
      <c r="F70" s="35">
        <f>(((Ip*(Np/Nb))*(((Vcc)+Vfdvcc)*0.03)/Po)*((1-Dm)/3)^0.5)*CMAp</f>
        <v>18.791860770232976</v>
      </c>
      <c r="G70" s="13" t="s">
        <v>108</v>
      </c>
      <c r="H70" s="4" t="s">
        <v>159</v>
      </c>
    </row>
    <row r="71" spans="1:8" ht="14.25">
      <c r="A71" s="4" t="s">
        <v>158</v>
      </c>
      <c r="B71" s="7"/>
      <c r="C71" s="4"/>
      <c r="D71" s="4"/>
      <c r="E71" s="4"/>
      <c r="F71" s="38">
        <f>9.97ROUNDDOWN(5.017/#REF!*(QAD$1:$AMK$17025),0)</f>
        <v>37</v>
      </c>
      <c r="G71" s="13" t="s">
        <v>81</v>
      </c>
      <c r="H71" s="5" t="s">
        <v>160</v>
      </c>
    </row>
    <row r="72" spans="1:8" ht="12.75">
      <c r="A72" s="4"/>
      <c r="B72" s="7"/>
      <c r="C72" s="4"/>
      <c r="D72" s="4"/>
      <c r="E72" s="4"/>
      <c r="F72" s="33"/>
      <c r="G72" s="13"/>
      <c r="H72" s="4"/>
    </row>
    <row r="73" spans="1:8" ht="25.5" customHeight="1">
      <c r="A73" s="4" t="s">
        <v>91</v>
      </c>
      <c r="B73" s="7"/>
      <c r="C73" s="4"/>
      <c r="D73" s="14">
        <f>IF(AND(0.3&lt;(Ns2-TRUNC(Ns2)),(Ns2-TRUNC(Ns2))&lt;0.7),"WARNING 1/2 TURN NEEDED FOR ACCURACY","")</f>
      </c>
      <c r="E73" s="4"/>
      <c r="F73" s="36">
        <f>Ns1*((ABS(Vo2)+Vfd2)/(ABS(Vo1)+Vfd1))</f>
        <v>0</v>
      </c>
      <c r="G73" s="13" t="s">
        <v>124</v>
      </c>
      <c r="H73" s="5" t="s">
        <v>142</v>
      </c>
    </row>
    <row r="74" spans="1:8" ht="12.75">
      <c r="A74" s="4" t="s">
        <v>92</v>
      </c>
      <c r="B74" s="7"/>
      <c r="C74" s="4"/>
      <c r="D74" s="4"/>
      <c r="E74" s="4"/>
      <c r="F74" s="34">
        <f>IF(Ns2=0,"",(Ip*(Np/Ns2))*(((ABS(Vo2)+Vfd2)*Iout2)/Po))</f>
      </c>
      <c r="G74" s="13" t="s">
        <v>107</v>
      </c>
      <c r="H74" s="4" t="s">
        <v>146</v>
      </c>
    </row>
    <row r="75" spans="1:8" ht="12.75">
      <c r="A75" s="4" t="s">
        <v>93</v>
      </c>
      <c r="B75" s="7"/>
      <c r="C75" s="4"/>
      <c r="D75" s="4"/>
      <c r="E75" s="4"/>
      <c r="F75" s="34">
        <f>IF(Ns2=0,"",Isp2*((1-Dm)/3)^0.5)</f>
      </c>
      <c r="G75" s="13" t="s">
        <v>107</v>
      </c>
      <c r="H75" s="4" t="s">
        <v>150</v>
      </c>
    </row>
    <row r="76" spans="1:8" ht="12.75">
      <c r="A76" s="4" t="s">
        <v>94</v>
      </c>
      <c r="B76" s="7"/>
      <c r="C76" s="4"/>
      <c r="D76" s="4"/>
      <c r="E76" s="4"/>
      <c r="F76" s="35">
        <f>IF(Ns2=0,"",CMAp*Isrms2)</f>
      </c>
      <c r="G76" s="13" t="s">
        <v>108</v>
      </c>
      <c r="H76" s="4" t="s">
        <v>154</v>
      </c>
    </row>
    <row r="77" spans="1:8" ht="38.25" customHeight="1">
      <c r="A77" s="5" t="s">
        <v>95</v>
      </c>
      <c r="B77" s="9"/>
      <c r="C77" s="5"/>
      <c r="D77" s="14">
        <f>IF(AWGs2&lt;26,"WIRE SIZE TOO BIG USE MULTIFILAR OR LITZ WIRE TO MINIMIZE SKIN EFFECT","")</f>
      </c>
      <c r="E77" s="5"/>
      <c r="F77" s="40">
        <f>IF(Ns2=0,"",ROUNDDOWN(9.97*(5.017-LOG(CMs2)),0))</f>
      </c>
      <c r="G77" s="11" t="s">
        <v>81</v>
      </c>
      <c r="H77" s="5" t="str">
        <f>IF(AWGs2&lt;26,"NEED TO USE MULTIFILAR OR LITZ WIRE WITH THE EQUIVALENT BARE COPPER AREA","Secondary 2 AWG Wire size")</f>
        <v>Secondary 2 AWG Wire size</v>
      </c>
    </row>
    <row r="78" spans="1:8" ht="12.75">
      <c r="A78" s="4"/>
      <c r="B78" s="7"/>
      <c r="C78" s="4"/>
      <c r="D78" s="4"/>
      <c r="E78" s="4"/>
      <c r="F78" s="33"/>
      <c r="G78" s="13"/>
      <c r="H78" s="4"/>
    </row>
    <row r="79" spans="1:8" ht="25.5" customHeight="1">
      <c r="A79" s="4" t="s">
        <v>96</v>
      </c>
      <c r="B79" s="7"/>
      <c r="C79" s="4"/>
      <c r="D79" s="14">
        <f>IF(AND(0.3&lt;(Ns3-TRUNC(Ns3)),(Ns3-TRUNC(Ns3))&lt;0.7),"WARNING 1/2 TURN NEEDED FOR ACCURACY","")</f>
      </c>
      <c r="E79" s="4"/>
      <c r="F79" s="36">
        <f>Ns1*((Vo3+Vfd3)/(Vo1+Vfd1))</f>
        <v>0</v>
      </c>
      <c r="G79" s="13" t="s">
        <v>124</v>
      </c>
      <c r="H79" s="5" t="s">
        <v>143</v>
      </c>
    </row>
    <row r="80" spans="1:8" ht="12.75">
      <c r="A80" s="4" t="s">
        <v>97</v>
      </c>
      <c r="B80" s="7"/>
      <c r="C80" s="4"/>
      <c r="D80" s="4"/>
      <c r="E80" s="4"/>
      <c r="F80" s="34"/>
      <c r="G80" s="13" t="s">
        <v>107</v>
      </c>
      <c r="H80" s="4" t="s">
        <v>147</v>
      </c>
    </row>
    <row r="81" spans="1:8" ht="12.75">
      <c r="A81" s="4" t="s">
        <v>98</v>
      </c>
      <c r="B81" s="7"/>
      <c r="C81" s="4"/>
      <c r="D81" s="4"/>
      <c r="E81" s="4"/>
      <c r="F81" s="34">
        <f>IF(Ns3=0,"",Isp3*((1-Dm)/3)^0.5)</f>
      </c>
      <c r="G81" s="13" t="s">
        <v>107</v>
      </c>
      <c r="H81" s="4" t="s">
        <v>151</v>
      </c>
    </row>
    <row r="82" spans="1:8" ht="12.75">
      <c r="A82" s="4" t="s">
        <v>99</v>
      </c>
      <c r="B82" s="7"/>
      <c r="C82" s="4"/>
      <c r="D82" s="4"/>
      <c r="E82" s="4"/>
      <c r="F82" s="35">
        <f>IF(Ns3=0,"",CMAp*Isrms3)</f>
      </c>
      <c r="G82" s="13" t="s">
        <v>108</v>
      </c>
      <c r="H82" s="4" t="s">
        <v>155</v>
      </c>
    </row>
    <row r="83" spans="1:8" ht="38.25" customHeight="1">
      <c r="A83" s="5" t="s">
        <v>100</v>
      </c>
      <c r="B83" s="9"/>
      <c r="C83" s="5"/>
      <c r="D83" s="14">
        <f>IF(AWGs3&lt;26,"WIRE SIZE TOO BIG USE MULTIFILAR OR LITZ WIRE TO MINIMIZE SKIN EFFECT","")</f>
      </c>
      <c r="E83" s="5"/>
      <c r="F83" s="40">
        <f>IF(Ns3=0,"",ROUNDDOWN(9.97*(5.017-LOG(CMs3)),0))</f>
      </c>
      <c r="G83" s="11" t="s">
        <v>81</v>
      </c>
      <c r="H83" s="5" t="str">
        <f>IF(AWGs3&lt;26,"NEED TO USE MULTIFILAR OR LITZ WIRE WITH THE EQUIVALENT BARE COPPER AREA","Secondary 3 AWG Wire size")</f>
        <v>Secondary 3 AWG Wire size</v>
      </c>
    </row>
    <row r="84" spans="1:8" ht="12.75">
      <c r="A84" s="4"/>
      <c r="B84" s="7"/>
      <c r="C84" s="4"/>
      <c r="D84" s="4"/>
      <c r="E84" s="4"/>
      <c r="F84" s="33"/>
      <c r="G84" s="13"/>
      <c r="H84" s="4"/>
    </row>
    <row r="85" spans="1:8" ht="25.5" customHeight="1">
      <c r="A85" s="4" t="s">
        <v>101</v>
      </c>
      <c r="B85" s="7"/>
      <c r="C85" s="4"/>
      <c r="D85" s="14">
        <f>IF(AND(0.3&lt;(Ns4-TRUNC(Ns4)),(Ns4-TRUNC(Ns4))&lt;0.7),"WARNING 1/2 TURN NEEDED FOR ACCURACY","")</f>
      </c>
      <c r="E85" s="4"/>
      <c r="F85" s="36">
        <f>Ns1*((Vo4+Vfd4)/(Vo1+Vfd1))</f>
        <v>0</v>
      </c>
      <c r="G85" s="13" t="s">
        <v>124</v>
      </c>
      <c r="H85" s="5" t="s">
        <v>144</v>
      </c>
    </row>
    <row r="86" spans="1:8" ht="12.75">
      <c r="A86" s="4" t="s">
        <v>102</v>
      </c>
      <c r="B86" s="7"/>
      <c r="C86" s="4"/>
      <c r="D86" s="4"/>
      <c r="E86" s="4"/>
      <c r="F86" s="34"/>
      <c r="G86" s="13" t="s">
        <v>107</v>
      </c>
      <c r="H86" s="4" t="s">
        <v>148</v>
      </c>
    </row>
    <row r="87" spans="1:8" ht="12.75">
      <c r="A87" s="4" t="s">
        <v>103</v>
      </c>
      <c r="B87" s="7"/>
      <c r="C87" s="4"/>
      <c r="D87" s="4"/>
      <c r="E87" s="4"/>
      <c r="F87" s="34"/>
      <c r="G87" s="13" t="s">
        <v>107</v>
      </c>
      <c r="H87" s="4" t="s">
        <v>152</v>
      </c>
    </row>
    <row r="88" spans="1:8" ht="12.75">
      <c r="A88" s="4" t="s">
        <v>104</v>
      </c>
      <c r="B88" s="7"/>
      <c r="C88" s="4"/>
      <c r="D88" s="4"/>
      <c r="E88" s="4"/>
      <c r="F88" s="35"/>
      <c r="G88" s="13" t="s">
        <v>108</v>
      </c>
      <c r="H88" s="4" t="s">
        <v>156</v>
      </c>
    </row>
    <row r="89" spans="1:8" ht="38.25" customHeight="1" thickBot="1">
      <c r="A89" s="5" t="s">
        <v>105</v>
      </c>
      <c r="B89" s="9"/>
      <c r="C89" s="5"/>
      <c r="D89" s="14">
        <f>IF(AWGs4&lt;26,"WIRE SIZE TOO BIG USE MULTIFILAR OR LITZ WIRE TO MINIMIZE SKIN EFFECT","")</f>
      </c>
      <c r="E89" s="5"/>
      <c r="F89" s="41"/>
      <c r="G89" s="11" t="s">
        <v>81</v>
      </c>
      <c r="H89" s="5" t="str">
        <f>IF(AWGs4&lt;26,"NEED TO USE MULTIFILAR OR LITZ WIRE WITH THE EQUIVALENT BARE COPPER AREA","Secondary 4 AWG Wire size")</f>
        <v>Secondary 4 AWG Wire size</v>
      </c>
    </row>
    <row r="90" ht="13.5" thickTop="1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  <row r="182" ht="12.75">
      <c r="G182" s="6"/>
    </row>
    <row r="183" ht="12.75">
      <c r="G183" s="6"/>
    </row>
    <row r="184" ht="12.75">
      <c r="G184" s="6"/>
    </row>
    <row r="185" ht="12.75"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  <row r="204" ht="12.75">
      <c r="G204" s="6"/>
    </row>
    <row r="205" ht="12.75">
      <c r="G205" s="6"/>
    </row>
    <row r="206" ht="12.75">
      <c r="G206" s="6"/>
    </row>
    <row r="207" ht="12.75">
      <c r="G207" s="6"/>
    </row>
    <row r="208" ht="12.75">
      <c r="G208" s="6"/>
    </row>
    <row r="209" ht="12.75">
      <c r="G209" s="6"/>
    </row>
    <row r="210" ht="12.75">
      <c r="G210" s="6"/>
    </row>
    <row r="211" ht="12.75">
      <c r="G211" s="6"/>
    </row>
    <row r="212" ht="12.75">
      <c r="G212" s="6"/>
    </row>
    <row r="213" ht="12.75">
      <c r="G213" s="6"/>
    </row>
    <row r="214" ht="12.75">
      <c r="G214" s="6"/>
    </row>
    <row r="215" ht="12.75">
      <c r="G215" s="6"/>
    </row>
    <row r="216" ht="12.75">
      <c r="G216" s="6"/>
    </row>
    <row r="217" ht="12.75">
      <c r="G217" s="6"/>
    </row>
    <row r="218" ht="12.75">
      <c r="G218" s="6"/>
    </row>
    <row r="219" ht="12.75">
      <c r="G219" s="6"/>
    </row>
    <row r="220" ht="12.75">
      <c r="G220" s="6"/>
    </row>
    <row r="221" ht="12.75">
      <c r="G221" s="6"/>
    </row>
    <row r="222" ht="12.75">
      <c r="G222" s="6"/>
    </row>
    <row r="223" ht="12.75">
      <c r="G223" s="6"/>
    </row>
    <row r="224" ht="12.75">
      <c r="G224" s="6"/>
    </row>
    <row r="225" ht="12.75">
      <c r="G225" s="6"/>
    </row>
    <row r="226" ht="12.75">
      <c r="G226" s="6"/>
    </row>
    <row r="227" ht="12.75">
      <c r="G227" s="6"/>
    </row>
    <row r="228" ht="12.75">
      <c r="G228" s="6"/>
    </row>
    <row r="229" ht="12.75">
      <c r="G229" s="6"/>
    </row>
    <row r="230" ht="12.75">
      <c r="G230" s="6"/>
    </row>
    <row r="231" ht="12.75">
      <c r="G231" s="6"/>
    </row>
    <row r="232" ht="12.75">
      <c r="G232" s="6"/>
    </row>
    <row r="233" ht="12.75">
      <c r="G233" s="6"/>
    </row>
    <row r="234" ht="12.75">
      <c r="G234" s="6"/>
    </row>
    <row r="235" ht="12.75">
      <c r="G235" s="6"/>
    </row>
    <row r="236" ht="12.75">
      <c r="G236" s="6"/>
    </row>
    <row r="237" ht="12.75">
      <c r="G237" s="6"/>
    </row>
    <row r="238" ht="12.75">
      <c r="G238" s="6"/>
    </row>
    <row r="239" ht="12.75">
      <c r="G239" s="6"/>
    </row>
    <row r="240" ht="12.75">
      <c r="G240" s="6"/>
    </row>
    <row r="241" ht="12.75">
      <c r="G241" s="6"/>
    </row>
    <row r="242" ht="12.75">
      <c r="G242" s="6"/>
    </row>
    <row r="243" ht="12.75">
      <c r="G243" s="6"/>
    </row>
    <row r="244" ht="12.75">
      <c r="G244" s="6"/>
    </row>
    <row r="245" ht="12.75">
      <c r="G245" s="6"/>
    </row>
    <row r="246" ht="12.75">
      <c r="G246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  <row r="281" ht="12.75">
      <c r="G281" s="6"/>
    </row>
    <row r="282" ht="12.75">
      <c r="G282" s="6"/>
    </row>
    <row r="283" ht="12.75">
      <c r="G283" s="6"/>
    </row>
    <row r="284" ht="12.75">
      <c r="G284" s="6"/>
    </row>
    <row r="285" ht="12.75">
      <c r="G285" s="6"/>
    </row>
    <row r="286" ht="12.75">
      <c r="G286" s="6"/>
    </row>
    <row r="287" ht="12.75">
      <c r="G287" s="6"/>
    </row>
    <row r="288" ht="12.75">
      <c r="G288" s="6"/>
    </row>
    <row r="289" ht="12.75">
      <c r="G289" s="6"/>
    </row>
    <row r="290" ht="12.75">
      <c r="G290" s="6"/>
    </row>
    <row r="291" ht="12.75">
      <c r="G291" s="6"/>
    </row>
    <row r="292" ht="12.75">
      <c r="G292" s="6"/>
    </row>
    <row r="293" ht="12.75">
      <c r="G293" s="6"/>
    </row>
    <row r="294" ht="12.75">
      <c r="G294" s="6"/>
    </row>
    <row r="295" ht="12.75">
      <c r="G295" s="6"/>
    </row>
    <row r="296" ht="12.75">
      <c r="G296" s="6"/>
    </row>
    <row r="297" ht="12.75">
      <c r="G297" s="6"/>
    </row>
    <row r="298" ht="12.75">
      <c r="G298" s="6"/>
    </row>
    <row r="299" ht="12.75">
      <c r="G299" s="6"/>
    </row>
    <row r="300" ht="12.75">
      <c r="G300" s="6"/>
    </row>
    <row r="301" ht="12.75">
      <c r="G301" s="6"/>
    </row>
    <row r="302" ht="12.75">
      <c r="G302" s="6"/>
    </row>
    <row r="303" ht="12.75">
      <c r="G303" s="6"/>
    </row>
    <row r="304" ht="12.75">
      <c r="G304" s="6"/>
    </row>
    <row r="305" ht="12.75">
      <c r="G305" s="6"/>
    </row>
    <row r="306" ht="12.75">
      <c r="G306" s="6"/>
    </row>
    <row r="307" ht="12.75">
      <c r="G307" s="6"/>
    </row>
    <row r="308" ht="12.75">
      <c r="G308" s="6"/>
    </row>
    <row r="309" ht="12.75">
      <c r="G309" s="6"/>
    </row>
    <row r="310" ht="12.75">
      <c r="G310" s="6"/>
    </row>
    <row r="311" ht="12.75">
      <c r="G311" s="6"/>
    </row>
    <row r="312" ht="12.75">
      <c r="G312" s="6"/>
    </row>
    <row r="313" ht="12.75">
      <c r="G313" s="6"/>
    </row>
    <row r="314" ht="12.75">
      <c r="G314" s="6"/>
    </row>
    <row r="315" ht="12.75">
      <c r="G315" s="6"/>
    </row>
    <row r="316" ht="12.75">
      <c r="G316" s="6"/>
    </row>
    <row r="317" ht="12.75">
      <c r="G317" s="6"/>
    </row>
    <row r="318" ht="12.75">
      <c r="G318" s="6"/>
    </row>
    <row r="319" ht="12.75">
      <c r="G319" s="6"/>
    </row>
    <row r="320" ht="12.75">
      <c r="G320" s="6"/>
    </row>
    <row r="321" ht="12.75">
      <c r="G321" s="6"/>
    </row>
    <row r="322" ht="12.75">
      <c r="G322" s="6"/>
    </row>
    <row r="323" ht="12.75">
      <c r="G323" s="6"/>
    </row>
    <row r="324" ht="12.75">
      <c r="G324" s="6"/>
    </row>
    <row r="325" ht="12.75">
      <c r="G325" s="6"/>
    </row>
    <row r="326" ht="12.75">
      <c r="G326" s="6"/>
    </row>
    <row r="327" ht="12.75">
      <c r="G327" s="6"/>
    </row>
    <row r="328" ht="12.75">
      <c r="G328" s="6"/>
    </row>
    <row r="329" ht="12.75">
      <c r="G329" s="6"/>
    </row>
    <row r="330" ht="12.75">
      <c r="G330" s="6"/>
    </row>
    <row r="331" ht="12.75">
      <c r="G331" s="6"/>
    </row>
    <row r="332" ht="12.75">
      <c r="G332" s="6"/>
    </row>
    <row r="333" ht="12.75">
      <c r="G333" s="6"/>
    </row>
    <row r="334" ht="12.75">
      <c r="G334" s="6"/>
    </row>
    <row r="335" ht="12.75">
      <c r="G335" s="6"/>
    </row>
    <row r="336" ht="12.75">
      <c r="G336" s="6"/>
    </row>
    <row r="337" ht="12.75">
      <c r="G337" s="6"/>
    </row>
    <row r="338" ht="12.75">
      <c r="G338" s="6"/>
    </row>
    <row r="339" ht="12.75">
      <c r="G339" s="6"/>
    </row>
    <row r="340" ht="12.75">
      <c r="G340" s="6"/>
    </row>
    <row r="341" ht="12.75">
      <c r="G341" s="6"/>
    </row>
    <row r="342" ht="12.75">
      <c r="G342" s="6"/>
    </row>
    <row r="343" ht="12.75">
      <c r="G343" s="6"/>
    </row>
    <row r="344" ht="12.75">
      <c r="G344" s="6"/>
    </row>
    <row r="345" ht="12.75">
      <c r="G345" s="6"/>
    </row>
    <row r="346" ht="12.75">
      <c r="G346" s="6"/>
    </row>
    <row r="347" ht="12.75">
      <c r="G347" s="6"/>
    </row>
    <row r="348" ht="12.75">
      <c r="G348" s="6"/>
    </row>
    <row r="349" ht="12.75">
      <c r="G349" s="6"/>
    </row>
    <row r="350" ht="12.75">
      <c r="G350" s="6"/>
    </row>
    <row r="351" ht="12.75">
      <c r="G351" s="6"/>
    </row>
    <row r="352" ht="12.75">
      <c r="G352" s="6"/>
    </row>
    <row r="353" ht="12.75">
      <c r="G353" s="6"/>
    </row>
    <row r="354" ht="12.75">
      <c r="G354" s="6"/>
    </row>
    <row r="355" ht="12.75">
      <c r="G355" s="6"/>
    </row>
    <row r="356" ht="12.75">
      <c r="G356" s="6"/>
    </row>
    <row r="357" ht="12.75">
      <c r="G357" s="6"/>
    </row>
    <row r="358" ht="12.75">
      <c r="G358" s="6"/>
    </row>
    <row r="359" ht="12.75">
      <c r="G359" s="6"/>
    </row>
    <row r="360" ht="12.75">
      <c r="G360" s="6"/>
    </row>
    <row r="361" ht="12.75">
      <c r="G361" s="6"/>
    </row>
    <row r="362" ht="12.75">
      <c r="G362" s="6"/>
    </row>
    <row r="363" ht="12.75">
      <c r="G363" s="6"/>
    </row>
    <row r="364" ht="12.75">
      <c r="G364" s="6"/>
    </row>
    <row r="365" ht="12.75">
      <c r="G365" s="6"/>
    </row>
    <row r="366" ht="12.75">
      <c r="G366" s="6"/>
    </row>
    <row r="367" ht="12.75">
      <c r="G367" s="6"/>
    </row>
    <row r="368" ht="12.75">
      <c r="G368" s="6"/>
    </row>
    <row r="369" ht="12.75">
      <c r="G369" s="6"/>
    </row>
    <row r="370" ht="12.75">
      <c r="G370" s="6"/>
    </row>
    <row r="371" ht="12.75">
      <c r="G371" s="6"/>
    </row>
    <row r="372" ht="12.75">
      <c r="G372" s="6"/>
    </row>
    <row r="373" ht="12.75">
      <c r="G373" s="6"/>
    </row>
    <row r="374" ht="12.75">
      <c r="G374" s="6"/>
    </row>
    <row r="375" ht="12.75">
      <c r="G375" s="6"/>
    </row>
    <row r="376" ht="12.75">
      <c r="G376" s="6"/>
    </row>
    <row r="377" ht="12.75">
      <c r="G377" s="6"/>
    </row>
    <row r="378" ht="12.75">
      <c r="G378" s="6"/>
    </row>
    <row r="379" ht="12.75">
      <c r="G379" s="6"/>
    </row>
    <row r="380" ht="12.75">
      <c r="G380" s="6"/>
    </row>
    <row r="381" ht="12.75">
      <c r="G381" s="6"/>
    </row>
    <row r="382" ht="12.75">
      <c r="G382" s="6"/>
    </row>
    <row r="383" ht="12.75">
      <c r="G383" s="6"/>
    </row>
    <row r="384" ht="12.75">
      <c r="G384" s="6"/>
    </row>
    <row r="385" ht="12.75">
      <c r="G385" s="6"/>
    </row>
    <row r="386" ht="12.75">
      <c r="G386" s="6"/>
    </row>
    <row r="387" ht="12.75">
      <c r="G387" s="6"/>
    </row>
    <row r="388" ht="12.75">
      <c r="G388" s="6"/>
    </row>
    <row r="389" ht="12.75">
      <c r="G389" s="6"/>
    </row>
    <row r="390" ht="12.75">
      <c r="G390" s="6"/>
    </row>
    <row r="391" ht="12.75">
      <c r="G391" s="6"/>
    </row>
    <row r="392" ht="12.75">
      <c r="G392" s="6"/>
    </row>
    <row r="393" ht="12.75">
      <c r="G393" s="6"/>
    </row>
    <row r="394" ht="12.75">
      <c r="G394" s="6"/>
    </row>
    <row r="395" ht="12.75">
      <c r="G395" s="6"/>
    </row>
    <row r="396" ht="12.75">
      <c r="G396" s="6"/>
    </row>
    <row r="397" ht="12.75">
      <c r="G397" s="6"/>
    </row>
    <row r="398" ht="12.75">
      <c r="G398" s="6"/>
    </row>
    <row r="399" ht="12.75">
      <c r="G399" s="6"/>
    </row>
    <row r="400" ht="12.75">
      <c r="G400" s="6"/>
    </row>
    <row r="401" ht="12.75">
      <c r="G401" s="6"/>
    </row>
    <row r="402" ht="12.75">
      <c r="G402" s="6"/>
    </row>
    <row r="403" ht="12.75">
      <c r="G403" s="6"/>
    </row>
    <row r="404" ht="12.75">
      <c r="G404" s="6"/>
    </row>
    <row r="405" ht="12.75">
      <c r="G405" s="6"/>
    </row>
    <row r="406" ht="12.75">
      <c r="G406" s="6"/>
    </row>
    <row r="407" ht="12.75">
      <c r="G407" s="6"/>
    </row>
    <row r="408" ht="12.75">
      <c r="G408" s="6"/>
    </row>
    <row r="409" ht="12.75">
      <c r="G409" s="6"/>
    </row>
    <row r="410" ht="12.75">
      <c r="G410" s="6"/>
    </row>
    <row r="411" ht="12.75">
      <c r="G411" s="6"/>
    </row>
    <row r="412" ht="12.75">
      <c r="G412" s="6"/>
    </row>
    <row r="413" ht="12.75">
      <c r="G413" s="6"/>
    </row>
    <row r="414" ht="12.75">
      <c r="G414" s="6"/>
    </row>
    <row r="415" ht="12.75">
      <c r="G415" s="6"/>
    </row>
    <row r="416" ht="12.75">
      <c r="G416" s="6"/>
    </row>
    <row r="417" ht="12.75">
      <c r="G417" s="6"/>
    </row>
    <row r="418" ht="12.75">
      <c r="G418" s="6"/>
    </row>
    <row r="419" ht="12.75">
      <c r="G419" s="6"/>
    </row>
    <row r="420" ht="12.75">
      <c r="G420" s="6"/>
    </row>
    <row r="421" ht="12.75">
      <c r="G421" s="6"/>
    </row>
    <row r="422" ht="12.75">
      <c r="G422" s="6"/>
    </row>
    <row r="423" ht="12.75">
      <c r="G423" s="6"/>
    </row>
    <row r="424" ht="12.75">
      <c r="G424" s="6"/>
    </row>
    <row r="425" ht="12.75">
      <c r="G425" s="6"/>
    </row>
    <row r="426" ht="12.75">
      <c r="G426" s="6"/>
    </row>
    <row r="427" ht="12.75">
      <c r="G427" s="6"/>
    </row>
    <row r="428" ht="12.75">
      <c r="G428" s="6"/>
    </row>
    <row r="429" ht="12.75">
      <c r="G429" s="6"/>
    </row>
    <row r="430" ht="12.75">
      <c r="G430" s="6"/>
    </row>
    <row r="431" ht="12.75">
      <c r="G431" s="6"/>
    </row>
    <row r="432" ht="12.75">
      <c r="G432" s="6"/>
    </row>
    <row r="433" ht="12.75">
      <c r="G433" s="6"/>
    </row>
    <row r="434" ht="12.75">
      <c r="G434" s="6"/>
    </row>
    <row r="435" ht="12.75">
      <c r="G435" s="6"/>
    </row>
    <row r="436" ht="12.75">
      <c r="G436" s="6"/>
    </row>
    <row r="437" ht="12.75">
      <c r="G437" s="6"/>
    </row>
    <row r="438" ht="12.75">
      <c r="G438" s="6"/>
    </row>
    <row r="439" ht="12.75">
      <c r="G439" s="6"/>
    </row>
    <row r="440" ht="12.75">
      <c r="G440" s="6"/>
    </row>
    <row r="441" ht="12.75">
      <c r="G441" s="6"/>
    </row>
    <row r="442" ht="12.75">
      <c r="G442" s="6"/>
    </row>
    <row r="443" ht="12.75">
      <c r="G443" s="6"/>
    </row>
    <row r="444" ht="12.75">
      <c r="G444" s="6"/>
    </row>
    <row r="445" ht="12.75">
      <c r="G445" s="6"/>
    </row>
    <row r="446" ht="12.75">
      <c r="G446" s="6"/>
    </row>
    <row r="447" ht="12.75">
      <c r="G447" s="6"/>
    </row>
    <row r="448" ht="12.75">
      <c r="G448" s="6"/>
    </row>
    <row r="449" ht="12.75">
      <c r="G449" s="6"/>
    </row>
    <row r="450" ht="12.75">
      <c r="G450" s="6"/>
    </row>
    <row r="451" ht="12.75">
      <c r="G451" s="6"/>
    </row>
    <row r="452" ht="12.75">
      <c r="G452" s="6"/>
    </row>
    <row r="453" ht="12.75">
      <c r="G453" s="6"/>
    </row>
    <row r="454" ht="12.75">
      <c r="G454" s="6"/>
    </row>
    <row r="455" ht="12.75">
      <c r="G455" s="6"/>
    </row>
    <row r="456" ht="12.75">
      <c r="G456" s="6"/>
    </row>
    <row r="457" ht="12.75">
      <c r="G457" s="6"/>
    </row>
    <row r="458" ht="12.75">
      <c r="G458" s="6"/>
    </row>
    <row r="459" ht="12.75">
      <c r="G459" s="6"/>
    </row>
    <row r="460" ht="12.75">
      <c r="G460" s="6"/>
    </row>
    <row r="461" ht="12.75">
      <c r="G461" s="6"/>
    </row>
    <row r="462" ht="12.75">
      <c r="G462" s="6"/>
    </row>
    <row r="463" ht="12.75">
      <c r="G463" s="6"/>
    </row>
    <row r="464" ht="12.75">
      <c r="G464" s="6"/>
    </row>
    <row r="465" ht="12.75">
      <c r="G465" s="6"/>
    </row>
    <row r="466" ht="12.75">
      <c r="G466" s="6"/>
    </row>
    <row r="467" ht="12.75">
      <c r="G467" s="6"/>
    </row>
    <row r="468" ht="12.75">
      <c r="G468" s="6"/>
    </row>
    <row r="469" ht="12.75">
      <c r="G469" s="6"/>
    </row>
    <row r="470" ht="12.75">
      <c r="G470" s="6"/>
    </row>
    <row r="471" ht="12.75">
      <c r="G471" s="6"/>
    </row>
    <row r="472" ht="12.75">
      <c r="G472" s="6"/>
    </row>
    <row r="473" ht="12.75">
      <c r="G473" s="6"/>
    </row>
    <row r="474" ht="12.75">
      <c r="G474" s="6"/>
    </row>
    <row r="475" ht="12.75">
      <c r="G475" s="6"/>
    </row>
    <row r="476" ht="12.75">
      <c r="G476" s="6"/>
    </row>
    <row r="477" ht="12.75">
      <c r="G477" s="6"/>
    </row>
    <row r="478" ht="12.75">
      <c r="G478" s="6"/>
    </row>
    <row r="479" ht="12.75">
      <c r="G479" s="6"/>
    </row>
    <row r="480" ht="12.75">
      <c r="G480" s="6"/>
    </row>
    <row r="481" ht="12.75">
      <c r="G481" s="6"/>
    </row>
    <row r="482" ht="12.75">
      <c r="G482" s="6"/>
    </row>
    <row r="483" ht="12.75">
      <c r="G483" s="6"/>
    </row>
    <row r="484" ht="12.75">
      <c r="G484" s="6"/>
    </row>
    <row r="485" ht="12.75">
      <c r="G485" s="6"/>
    </row>
    <row r="486" ht="12.75">
      <c r="G486" s="6"/>
    </row>
    <row r="487" ht="12.75">
      <c r="G487" s="6"/>
    </row>
    <row r="488" ht="12.75">
      <c r="G488" s="6"/>
    </row>
    <row r="489" ht="12.75">
      <c r="G489" s="6"/>
    </row>
    <row r="490" ht="12.75">
      <c r="G490" s="6"/>
    </row>
    <row r="491" ht="12.75">
      <c r="G491" s="6"/>
    </row>
    <row r="492" ht="12.75">
      <c r="G492" s="6"/>
    </row>
    <row r="493" ht="12.75">
      <c r="G493" s="6"/>
    </row>
    <row r="494" ht="12.75">
      <c r="G494" s="6"/>
    </row>
    <row r="495" ht="12.75">
      <c r="G495" s="6"/>
    </row>
    <row r="496" ht="12.75">
      <c r="G496" s="6"/>
    </row>
    <row r="497" ht="12.75">
      <c r="G497" s="6"/>
    </row>
    <row r="498" ht="12.75">
      <c r="G498" s="6"/>
    </row>
    <row r="499" ht="12.75">
      <c r="G499" s="6"/>
    </row>
    <row r="500" ht="12.75">
      <c r="G500" s="6"/>
    </row>
    <row r="501" ht="12.75">
      <c r="G501" s="6"/>
    </row>
    <row r="502" ht="12.75">
      <c r="G502" s="6"/>
    </row>
    <row r="503" ht="12.75">
      <c r="G503" s="6"/>
    </row>
    <row r="504" ht="12.75">
      <c r="G504" s="6"/>
    </row>
    <row r="505" ht="12.75">
      <c r="G505" s="6"/>
    </row>
    <row r="506" ht="12.75">
      <c r="G506" s="6"/>
    </row>
    <row r="507" ht="12.75">
      <c r="G507" s="6"/>
    </row>
    <row r="508" ht="12.75">
      <c r="G508" s="6"/>
    </row>
    <row r="509" ht="12.75">
      <c r="G509" s="6"/>
    </row>
    <row r="510" ht="12.75">
      <c r="G510" s="6"/>
    </row>
    <row r="511" ht="12.75">
      <c r="G511" s="6"/>
    </row>
    <row r="512" ht="12.75">
      <c r="G512" s="6"/>
    </row>
    <row r="513" ht="12.75">
      <c r="G513" s="6"/>
    </row>
    <row r="514" ht="12.75">
      <c r="G514" s="6"/>
    </row>
    <row r="515" ht="12.75">
      <c r="G515" s="6"/>
    </row>
    <row r="516" ht="12.75">
      <c r="G516" s="6"/>
    </row>
    <row r="517" ht="12.75">
      <c r="G517" s="6"/>
    </row>
    <row r="518" ht="12.75">
      <c r="G518" s="6"/>
    </row>
    <row r="519" ht="12.75">
      <c r="G519" s="6"/>
    </row>
    <row r="520" ht="12.75">
      <c r="G520" s="6"/>
    </row>
    <row r="521" ht="12.75">
      <c r="G521" s="6"/>
    </row>
    <row r="522" ht="12.75">
      <c r="G522" s="6"/>
    </row>
    <row r="523" ht="12.75">
      <c r="G523" s="6"/>
    </row>
    <row r="524" ht="12.75">
      <c r="G524" s="6"/>
    </row>
    <row r="525" ht="12.75">
      <c r="G525" s="6"/>
    </row>
    <row r="526" ht="12.75">
      <c r="G526" s="6"/>
    </row>
    <row r="527" ht="12.75">
      <c r="G527" s="6"/>
    </row>
    <row r="528" ht="12.75">
      <c r="G528" s="6"/>
    </row>
    <row r="529" ht="12.75">
      <c r="G529" s="6"/>
    </row>
    <row r="530" ht="12.75">
      <c r="G530" s="6"/>
    </row>
    <row r="531" ht="12.75">
      <c r="G531" s="6"/>
    </row>
    <row r="532" ht="12.75">
      <c r="G532" s="6"/>
    </row>
    <row r="533" ht="12.75">
      <c r="G533" s="6"/>
    </row>
    <row r="534" ht="12.75">
      <c r="G534" s="6"/>
    </row>
    <row r="535" ht="12.75">
      <c r="G535" s="6"/>
    </row>
    <row r="536" ht="12.75">
      <c r="G536" s="6"/>
    </row>
    <row r="537" ht="12.75">
      <c r="G537" s="6"/>
    </row>
    <row r="538" ht="12.75">
      <c r="G538" s="6"/>
    </row>
    <row r="539" ht="12.75">
      <c r="G539" s="6"/>
    </row>
    <row r="540" ht="12.75">
      <c r="G540" s="6"/>
    </row>
    <row r="541" ht="12.75">
      <c r="G541" s="6"/>
    </row>
    <row r="542" ht="12.75">
      <c r="G542" s="6"/>
    </row>
    <row r="543" ht="12.75">
      <c r="G543" s="6"/>
    </row>
    <row r="544" ht="12.75">
      <c r="G544" s="6"/>
    </row>
    <row r="545" ht="12.75">
      <c r="G545" s="6"/>
    </row>
    <row r="546" ht="12.75">
      <c r="G546" s="6"/>
    </row>
    <row r="547" ht="12.75">
      <c r="G547" s="6"/>
    </row>
    <row r="548" ht="12.75">
      <c r="G548" s="6"/>
    </row>
    <row r="549" ht="12.75">
      <c r="G549" s="6"/>
    </row>
    <row r="550" ht="12.75">
      <c r="G550" s="6"/>
    </row>
    <row r="551" ht="12.75">
      <c r="G551" s="6"/>
    </row>
    <row r="552" ht="12.75">
      <c r="G552" s="6"/>
    </row>
    <row r="553" ht="12.75">
      <c r="G553" s="6"/>
    </row>
    <row r="554" ht="12.75">
      <c r="G554" s="6"/>
    </row>
    <row r="555" ht="12.75">
      <c r="G555" s="6"/>
    </row>
    <row r="556" ht="12.75">
      <c r="G556" s="6"/>
    </row>
    <row r="557" ht="12.75">
      <c r="G557" s="6"/>
    </row>
    <row r="558" ht="12.75">
      <c r="G558" s="6"/>
    </row>
    <row r="559" ht="12.75">
      <c r="G559" s="6"/>
    </row>
    <row r="560" ht="12.75">
      <c r="G560" s="6"/>
    </row>
    <row r="561" ht="12.75">
      <c r="G561" s="6"/>
    </row>
    <row r="562" ht="12.75">
      <c r="G562" s="6"/>
    </row>
    <row r="563" ht="12.75">
      <c r="G563" s="6"/>
    </row>
    <row r="564" ht="12.75">
      <c r="G564" s="6"/>
    </row>
    <row r="565" ht="12.75">
      <c r="G565" s="6"/>
    </row>
    <row r="566" ht="12.75">
      <c r="G566" s="6"/>
    </row>
    <row r="567" ht="12.75">
      <c r="G567" s="6"/>
    </row>
    <row r="568" ht="12.75">
      <c r="G568" s="6"/>
    </row>
    <row r="569" ht="12.75">
      <c r="G569" s="6"/>
    </row>
    <row r="570" ht="12.75">
      <c r="G570" s="6"/>
    </row>
    <row r="571" ht="12.75">
      <c r="G571" s="6"/>
    </row>
    <row r="572" ht="12.75">
      <c r="G572" s="6"/>
    </row>
    <row r="573" ht="12.75">
      <c r="G573" s="6"/>
    </row>
    <row r="574" ht="12.75">
      <c r="G574" s="6"/>
    </row>
    <row r="575" ht="12.75">
      <c r="G575" s="6"/>
    </row>
    <row r="576" ht="12.75">
      <c r="G576" s="6"/>
    </row>
    <row r="577" ht="12.75">
      <c r="G577" s="6"/>
    </row>
    <row r="578" ht="12.75">
      <c r="G578" s="6"/>
    </row>
    <row r="579" ht="12.75">
      <c r="G579" s="6"/>
    </row>
    <row r="580" ht="12.75">
      <c r="G580" s="6"/>
    </row>
    <row r="581" ht="12.75">
      <c r="G581" s="6"/>
    </row>
    <row r="582" ht="12.75">
      <c r="G582" s="6"/>
    </row>
    <row r="583" ht="12.75">
      <c r="G583" s="6"/>
    </row>
    <row r="584" ht="12.75">
      <c r="G584" s="6"/>
    </row>
    <row r="585" ht="12.75">
      <c r="G585" s="6"/>
    </row>
    <row r="586" ht="12.75">
      <c r="G586" s="6"/>
    </row>
    <row r="587" ht="12.75">
      <c r="G587" s="6"/>
    </row>
    <row r="588" ht="12.75">
      <c r="G588" s="6"/>
    </row>
    <row r="589" ht="12.75">
      <c r="G589" s="6"/>
    </row>
    <row r="590" ht="12.75">
      <c r="G590" s="6"/>
    </row>
    <row r="591" ht="12.75">
      <c r="G591" s="6"/>
    </row>
    <row r="592" ht="12.75">
      <c r="G592" s="6"/>
    </row>
    <row r="593" ht="12.75">
      <c r="G593" s="6"/>
    </row>
    <row r="594" ht="12.75">
      <c r="G594" s="6"/>
    </row>
    <row r="595" ht="12.75">
      <c r="G595" s="6"/>
    </row>
    <row r="596" ht="12.75">
      <c r="G596" s="6"/>
    </row>
    <row r="597" ht="12.75">
      <c r="G597" s="6"/>
    </row>
    <row r="598" ht="12.75">
      <c r="G598" s="6"/>
    </row>
    <row r="599" ht="12.75">
      <c r="G599" s="6"/>
    </row>
    <row r="600" ht="12.75">
      <c r="G600" s="6"/>
    </row>
    <row r="601" ht="12.75">
      <c r="G601" s="6"/>
    </row>
    <row r="602" ht="12.75">
      <c r="G602" s="6"/>
    </row>
    <row r="603" ht="12.75">
      <c r="G603" s="6"/>
    </row>
    <row r="604" ht="12.75">
      <c r="G604" s="6"/>
    </row>
    <row r="605" ht="12.75">
      <c r="G605" s="6"/>
    </row>
    <row r="606" ht="12.75">
      <c r="G606" s="6"/>
    </row>
    <row r="607" ht="12.75">
      <c r="G607" s="6"/>
    </row>
    <row r="608" ht="12.75">
      <c r="G608" s="6"/>
    </row>
    <row r="609" ht="12.75">
      <c r="G609" s="6"/>
    </row>
    <row r="610" ht="12.75">
      <c r="G610" s="6"/>
    </row>
    <row r="611" ht="12.75">
      <c r="G611" s="6"/>
    </row>
    <row r="612" ht="12.75">
      <c r="G612" s="6"/>
    </row>
    <row r="613" ht="12.75">
      <c r="G613" s="6"/>
    </row>
    <row r="614" ht="12.75">
      <c r="G614" s="6"/>
    </row>
    <row r="615" ht="12.75">
      <c r="G615" s="6"/>
    </row>
    <row r="616" ht="12.75">
      <c r="G616" s="6"/>
    </row>
    <row r="617" ht="12.75">
      <c r="G617" s="6"/>
    </row>
    <row r="618" ht="12.75">
      <c r="G618" s="6"/>
    </row>
    <row r="619" ht="12.75">
      <c r="G619" s="6"/>
    </row>
    <row r="620" ht="12.75">
      <c r="G620" s="6"/>
    </row>
    <row r="621" ht="12.75">
      <c r="G621" s="6"/>
    </row>
    <row r="622" ht="12.75">
      <c r="G622" s="6"/>
    </row>
    <row r="623" ht="12.75">
      <c r="G623" s="6"/>
    </row>
    <row r="624" ht="12.75">
      <c r="G624" s="6"/>
    </row>
    <row r="625" ht="12.75">
      <c r="G625" s="6"/>
    </row>
    <row r="626" ht="12.75">
      <c r="G626" s="6"/>
    </row>
    <row r="627" ht="12.75">
      <c r="G627" s="6"/>
    </row>
    <row r="628" ht="12.75">
      <c r="G628" s="6"/>
    </row>
    <row r="629" ht="12.75">
      <c r="G629" s="6"/>
    </row>
    <row r="630" ht="12.75">
      <c r="G630" s="6"/>
    </row>
    <row r="631" ht="12.75">
      <c r="G631" s="6"/>
    </row>
    <row r="632" ht="12.75">
      <c r="G632" s="6"/>
    </row>
    <row r="633" ht="12.75">
      <c r="G633" s="6"/>
    </row>
    <row r="634" ht="12.75">
      <c r="G634" s="6"/>
    </row>
    <row r="635" ht="12.75">
      <c r="G635" s="6"/>
    </row>
    <row r="636" ht="12.75">
      <c r="G636" s="6"/>
    </row>
    <row r="637" ht="12.75">
      <c r="G637" s="6"/>
    </row>
    <row r="638" ht="12.75">
      <c r="G638" s="6"/>
    </row>
    <row r="639" ht="12.75">
      <c r="G639" s="6"/>
    </row>
    <row r="640" ht="12.75">
      <c r="G640" s="6"/>
    </row>
    <row r="641" ht="12.75">
      <c r="G641" s="6"/>
    </row>
    <row r="642" ht="12.75">
      <c r="G642" s="6"/>
    </row>
    <row r="643" ht="12.75">
      <c r="G643" s="6"/>
    </row>
    <row r="644" ht="12.75">
      <c r="G644" s="6"/>
    </row>
    <row r="645" ht="12.75">
      <c r="G645" s="6"/>
    </row>
    <row r="646" ht="12.75">
      <c r="G646" s="6"/>
    </row>
    <row r="647" ht="12.75">
      <c r="G647" s="6"/>
    </row>
    <row r="648" ht="12.75">
      <c r="G648" s="6"/>
    </row>
    <row r="649" ht="12.75">
      <c r="G649" s="6"/>
    </row>
    <row r="650" ht="12.75">
      <c r="G650" s="6"/>
    </row>
    <row r="651" ht="12.75">
      <c r="G651" s="6"/>
    </row>
    <row r="652" ht="12.75">
      <c r="G652" s="6"/>
    </row>
    <row r="653" ht="12.75">
      <c r="G653" s="6"/>
    </row>
    <row r="654" ht="12.75">
      <c r="G654" s="6"/>
    </row>
    <row r="655" ht="12.75">
      <c r="G655" s="6"/>
    </row>
    <row r="656" ht="12.75">
      <c r="G656" s="6"/>
    </row>
    <row r="657" ht="12.75">
      <c r="G657" s="6"/>
    </row>
    <row r="658" ht="12.75">
      <c r="G658" s="6"/>
    </row>
    <row r="659" ht="12.75">
      <c r="G659" s="6"/>
    </row>
    <row r="660" ht="12.75">
      <c r="G660" s="6"/>
    </row>
    <row r="661" ht="12.75">
      <c r="G661" s="6"/>
    </row>
    <row r="662" ht="12.75">
      <c r="G662" s="6"/>
    </row>
    <row r="663" ht="12.75">
      <c r="G663" s="6"/>
    </row>
    <row r="664" ht="12.75">
      <c r="G664" s="6"/>
    </row>
    <row r="665" ht="12.75">
      <c r="G665" s="6"/>
    </row>
    <row r="666" ht="12.75">
      <c r="G666" s="6"/>
    </row>
    <row r="667" ht="12.75">
      <c r="G667" s="6"/>
    </row>
    <row r="668" ht="12.75">
      <c r="G668" s="6"/>
    </row>
    <row r="669" ht="12.75">
      <c r="G669" s="6"/>
    </row>
    <row r="670" ht="12.75">
      <c r="G670" s="6"/>
    </row>
    <row r="671" ht="12.75">
      <c r="G671" s="6"/>
    </row>
    <row r="672" ht="12.75">
      <c r="G672" s="6"/>
    </row>
    <row r="673" ht="12.75">
      <c r="G673" s="6"/>
    </row>
    <row r="674" ht="12.75">
      <c r="G674" s="6"/>
    </row>
    <row r="675" ht="12.75">
      <c r="G675" s="6"/>
    </row>
    <row r="676" ht="12.75">
      <c r="G676" s="6"/>
    </row>
    <row r="677" ht="12.75">
      <c r="G677" s="6"/>
    </row>
    <row r="678" ht="12.75">
      <c r="G678" s="6"/>
    </row>
    <row r="679" ht="12.75">
      <c r="G679" s="6"/>
    </row>
    <row r="680" ht="12.75">
      <c r="G680" s="6"/>
    </row>
    <row r="681" ht="12.75">
      <c r="G681" s="6"/>
    </row>
    <row r="682" ht="12.75">
      <c r="G682" s="6"/>
    </row>
    <row r="683" ht="12.75">
      <c r="G683" s="6"/>
    </row>
    <row r="684" ht="12.75">
      <c r="G684" s="6"/>
    </row>
    <row r="685" ht="12.75">
      <c r="G685" s="6"/>
    </row>
    <row r="686" ht="12.75">
      <c r="G686" s="6"/>
    </row>
    <row r="687" ht="12.75">
      <c r="G687" s="6"/>
    </row>
    <row r="688" ht="12.75">
      <c r="G688" s="6"/>
    </row>
    <row r="689" ht="12.75">
      <c r="G689" s="6"/>
    </row>
    <row r="690" ht="12.75">
      <c r="G690" s="6"/>
    </row>
    <row r="691" ht="12.75">
      <c r="G691" s="6"/>
    </row>
    <row r="692" ht="12.75">
      <c r="G692" s="6"/>
    </row>
    <row r="693" ht="12.75">
      <c r="G693" s="6"/>
    </row>
    <row r="694" ht="12.75">
      <c r="G694" s="6"/>
    </row>
    <row r="695" ht="12.75">
      <c r="G695" s="6"/>
    </row>
    <row r="696" ht="12.75">
      <c r="G696" s="6"/>
    </row>
    <row r="697" ht="12.75">
      <c r="G697" s="6"/>
    </row>
    <row r="698" ht="12.75">
      <c r="G698" s="6"/>
    </row>
    <row r="699" ht="12.75">
      <c r="G699" s="6"/>
    </row>
    <row r="700" ht="12.75">
      <c r="G700" s="6"/>
    </row>
    <row r="701" ht="12.75">
      <c r="G701" s="6"/>
    </row>
    <row r="702" ht="12.75">
      <c r="G702" s="6"/>
    </row>
    <row r="703" ht="12.75">
      <c r="G703" s="6"/>
    </row>
    <row r="704" ht="12.75">
      <c r="G704" s="6"/>
    </row>
    <row r="705" ht="12.75">
      <c r="G705" s="6"/>
    </row>
    <row r="706" ht="12.75">
      <c r="G706" s="6"/>
    </row>
    <row r="707" ht="12.75">
      <c r="G707" s="6"/>
    </row>
    <row r="708" ht="12.75">
      <c r="G708" s="6"/>
    </row>
    <row r="709" ht="12.75">
      <c r="G709" s="6"/>
    </row>
    <row r="710" ht="12.75">
      <c r="G710" s="6"/>
    </row>
    <row r="711" ht="12.75">
      <c r="G711" s="6"/>
    </row>
    <row r="712" ht="12.75">
      <c r="G712" s="6"/>
    </row>
    <row r="713" ht="12.75">
      <c r="G713" s="6"/>
    </row>
    <row r="714" ht="12.75">
      <c r="G714" s="6"/>
    </row>
    <row r="715" ht="12.75">
      <c r="G715" s="6"/>
    </row>
    <row r="716" ht="12.75">
      <c r="G716" s="6"/>
    </row>
    <row r="717" ht="12.75">
      <c r="G717" s="6"/>
    </row>
    <row r="718" ht="12.75">
      <c r="G718" s="6"/>
    </row>
    <row r="719" ht="12.75">
      <c r="G719" s="6"/>
    </row>
    <row r="720" ht="12.75">
      <c r="G720" s="6"/>
    </row>
    <row r="721" ht="12.75">
      <c r="G721" s="6"/>
    </row>
    <row r="722" ht="12.75">
      <c r="G722" s="6"/>
    </row>
    <row r="723" ht="12.75">
      <c r="G723" s="6"/>
    </row>
    <row r="724" ht="12.75">
      <c r="G724" s="6"/>
    </row>
    <row r="725" ht="12.75">
      <c r="G725" s="6"/>
    </row>
    <row r="726" ht="12.75">
      <c r="G726" s="6"/>
    </row>
    <row r="727" ht="12.75">
      <c r="G727" s="6"/>
    </row>
    <row r="728" ht="12.75">
      <c r="G728" s="6"/>
    </row>
    <row r="729" ht="12.75">
      <c r="G729" s="6"/>
    </row>
    <row r="730" ht="12.75">
      <c r="G730" s="6"/>
    </row>
    <row r="731" ht="12.75">
      <c r="G731" s="6"/>
    </row>
    <row r="732" ht="12.75">
      <c r="G732" s="6"/>
    </row>
    <row r="733" ht="12.75">
      <c r="G733" s="6"/>
    </row>
    <row r="734" ht="12.75">
      <c r="G734" s="6"/>
    </row>
    <row r="735" ht="12.75">
      <c r="G735" s="6"/>
    </row>
    <row r="736" ht="12.75">
      <c r="G736" s="6"/>
    </row>
    <row r="737" ht="12.75">
      <c r="G737" s="6"/>
    </row>
    <row r="738" ht="12.75">
      <c r="G738" s="6"/>
    </row>
    <row r="739" ht="12.75">
      <c r="G739" s="6"/>
    </row>
    <row r="740" ht="12.75">
      <c r="G740" s="6"/>
    </row>
    <row r="741" ht="12.75">
      <c r="G741" s="6"/>
    </row>
    <row r="742" ht="12.75">
      <c r="G742" s="6"/>
    </row>
    <row r="743" ht="12.75">
      <c r="G743" s="6"/>
    </row>
    <row r="744" ht="12.75">
      <c r="G744" s="6"/>
    </row>
    <row r="745" ht="12.75">
      <c r="G745" s="6"/>
    </row>
    <row r="746" ht="12.75">
      <c r="G746" s="6"/>
    </row>
    <row r="747" ht="12.75">
      <c r="G747" s="6"/>
    </row>
    <row r="748" ht="12.75">
      <c r="G748" s="6"/>
    </row>
    <row r="749" ht="12.75">
      <c r="G749" s="6"/>
    </row>
    <row r="750" ht="12.75">
      <c r="G750" s="6"/>
    </row>
    <row r="751" ht="12.75">
      <c r="G751" s="6"/>
    </row>
    <row r="752" ht="12.75">
      <c r="G752" s="6"/>
    </row>
    <row r="753" ht="12.75">
      <c r="G753" s="6"/>
    </row>
    <row r="754" ht="12.75">
      <c r="G754" s="6"/>
    </row>
    <row r="755" ht="12.75">
      <c r="G755" s="6"/>
    </row>
    <row r="756" ht="12.75">
      <c r="G756" s="6"/>
    </row>
    <row r="757" ht="12.75">
      <c r="G757" s="6"/>
    </row>
    <row r="758" ht="12.75">
      <c r="G758" s="6"/>
    </row>
    <row r="759" ht="12.75">
      <c r="G759" s="6"/>
    </row>
    <row r="760" ht="12.75">
      <c r="G760" s="6"/>
    </row>
    <row r="761" ht="12.75">
      <c r="G761" s="6"/>
    </row>
    <row r="762" ht="12.75">
      <c r="G762" s="6"/>
    </row>
    <row r="763" ht="12.75">
      <c r="G763" s="6"/>
    </row>
    <row r="764" ht="12.75">
      <c r="G764" s="6"/>
    </row>
    <row r="765" ht="12.75">
      <c r="G765" s="6"/>
    </row>
    <row r="766" ht="12.75">
      <c r="G766" s="6"/>
    </row>
    <row r="767" ht="12.75">
      <c r="G767" s="6"/>
    </row>
    <row r="768" ht="12.75">
      <c r="G768" s="6"/>
    </row>
    <row r="769" ht="12.75">
      <c r="G769" s="6"/>
    </row>
    <row r="770" ht="12.75">
      <c r="G770" s="6"/>
    </row>
    <row r="771" ht="12.75">
      <c r="G771" s="6"/>
    </row>
    <row r="772" ht="12.75">
      <c r="G772" s="6"/>
    </row>
    <row r="773" ht="12.75">
      <c r="G773" s="6"/>
    </row>
    <row r="774" ht="12.75">
      <c r="G774" s="6"/>
    </row>
    <row r="775" ht="12.75">
      <c r="G775" s="6"/>
    </row>
    <row r="776" ht="12.75">
      <c r="G776" s="6"/>
    </row>
    <row r="777" ht="12.75">
      <c r="G777" s="6"/>
    </row>
    <row r="778" ht="12.75">
      <c r="G778" s="6"/>
    </row>
    <row r="779" ht="12.75">
      <c r="G779" s="6"/>
    </row>
    <row r="780" ht="12.75">
      <c r="G780" s="6"/>
    </row>
    <row r="781" ht="12.75">
      <c r="G781" s="6"/>
    </row>
    <row r="782" ht="12.75">
      <c r="G782" s="6"/>
    </row>
    <row r="783" ht="12.75">
      <c r="G783" s="6"/>
    </row>
    <row r="784" ht="12.75">
      <c r="G784" s="6"/>
    </row>
    <row r="785" ht="12.75">
      <c r="G785" s="6"/>
    </row>
    <row r="786" ht="12.75">
      <c r="G786" s="6"/>
    </row>
    <row r="787" ht="12.75">
      <c r="G787" s="6"/>
    </row>
    <row r="788" ht="12.75">
      <c r="G788" s="6"/>
    </row>
    <row r="789" ht="12.75">
      <c r="G789" s="6"/>
    </row>
    <row r="790" ht="12.75">
      <c r="G790" s="6"/>
    </row>
    <row r="791" ht="12.75">
      <c r="G791" s="6"/>
    </row>
    <row r="792" ht="12.75">
      <c r="G792" s="6"/>
    </row>
    <row r="793" ht="12.75">
      <c r="G793" s="6"/>
    </row>
    <row r="794" ht="12.75">
      <c r="G794" s="6"/>
    </row>
    <row r="795" ht="12.75">
      <c r="G795" s="6"/>
    </row>
    <row r="796" ht="12.75">
      <c r="G796" s="6"/>
    </row>
    <row r="797" ht="12.75">
      <c r="G797" s="6"/>
    </row>
    <row r="798" ht="12.75">
      <c r="G798" s="6"/>
    </row>
    <row r="799" ht="12.75">
      <c r="G799" s="6"/>
    </row>
    <row r="800" ht="12.75">
      <c r="G800" s="6"/>
    </row>
    <row r="801" ht="12.75">
      <c r="G801" s="6"/>
    </row>
    <row r="802" ht="12.75">
      <c r="G802" s="6"/>
    </row>
    <row r="803" ht="12.75">
      <c r="G803" s="6"/>
    </row>
    <row r="804" ht="12.75">
      <c r="G804" s="6"/>
    </row>
    <row r="805" ht="12.75">
      <c r="G805" s="6"/>
    </row>
    <row r="806" ht="12.75">
      <c r="G806" s="6"/>
    </row>
    <row r="807" ht="12.75">
      <c r="G807" s="6"/>
    </row>
    <row r="808" ht="12.75">
      <c r="G808" s="6"/>
    </row>
    <row r="809" ht="12.75">
      <c r="G809" s="6"/>
    </row>
    <row r="810" ht="12.75">
      <c r="G810" s="6"/>
    </row>
    <row r="811" ht="12.75">
      <c r="G811" s="6"/>
    </row>
    <row r="812" ht="12.75">
      <c r="G812" s="6"/>
    </row>
    <row r="813" ht="12.75">
      <c r="G813" s="6"/>
    </row>
    <row r="814" ht="12.75">
      <c r="G814" s="6"/>
    </row>
    <row r="815" ht="12.75">
      <c r="G815" s="6"/>
    </row>
    <row r="816" ht="12.75">
      <c r="G816" s="6"/>
    </row>
    <row r="817" ht="12.75">
      <c r="G817" s="6"/>
    </row>
    <row r="818" ht="12.75">
      <c r="G818" s="6"/>
    </row>
    <row r="819" ht="12.75">
      <c r="G819" s="6"/>
    </row>
    <row r="820" ht="12.75">
      <c r="G820" s="6"/>
    </row>
    <row r="821" ht="12.75">
      <c r="G821" s="6"/>
    </row>
    <row r="822" ht="12.75">
      <c r="G822" s="6"/>
    </row>
    <row r="823" ht="12.75">
      <c r="G823" s="6"/>
    </row>
    <row r="824" ht="12.75">
      <c r="G824" s="6"/>
    </row>
    <row r="825" ht="12.75">
      <c r="G825" s="6"/>
    </row>
    <row r="826" ht="12.75">
      <c r="G826" s="6"/>
    </row>
    <row r="827" ht="12.75">
      <c r="G827" s="6"/>
    </row>
    <row r="828" ht="12.75">
      <c r="G828" s="6"/>
    </row>
    <row r="829" ht="12.75">
      <c r="G829" s="6"/>
    </row>
    <row r="830" ht="12.75">
      <c r="G830" s="6"/>
    </row>
    <row r="831" ht="12.75">
      <c r="G831" s="6"/>
    </row>
    <row r="832" ht="12.75">
      <c r="G832" s="6"/>
    </row>
    <row r="833" ht="12.75">
      <c r="G833" s="6"/>
    </row>
    <row r="834" ht="12.75">
      <c r="G834" s="6"/>
    </row>
    <row r="835" ht="12.75">
      <c r="G835" s="6"/>
    </row>
    <row r="836" ht="12.75">
      <c r="G836" s="6"/>
    </row>
    <row r="837" ht="12.75">
      <c r="G837" s="6"/>
    </row>
    <row r="838" ht="12.75">
      <c r="G838" s="6"/>
    </row>
    <row r="839" ht="12.75">
      <c r="G839" s="6"/>
    </row>
    <row r="840" ht="12.75">
      <c r="G840" s="6"/>
    </row>
    <row r="841" ht="12.75">
      <c r="G841" s="6"/>
    </row>
    <row r="842" ht="12.75">
      <c r="G842" s="6"/>
    </row>
    <row r="843" ht="12.75">
      <c r="G843" s="6"/>
    </row>
    <row r="844" ht="12.75">
      <c r="G844" s="6"/>
    </row>
    <row r="845" ht="12.75">
      <c r="G845" s="6"/>
    </row>
    <row r="846" ht="12.75">
      <c r="G846" s="6"/>
    </row>
    <row r="847" ht="12.75">
      <c r="G847" s="6"/>
    </row>
    <row r="848" ht="12.75">
      <c r="G848" s="6"/>
    </row>
    <row r="849" ht="12.75">
      <c r="G849" s="6"/>
    </row>
    <row r="850" ht="12.75">
      <c r="G850" s="6"/>
    </row>
    <row r="851" ht="12.75">
      <c r="G851" s="6"/>
    </row>
    <row r="852" ht="12.75">
      <c r="G852" s="6"/>
    </row>
    <row r="853" ht="12.75">
      <c r="G853" s="6"/>
    </row>
    <row r="854" ht="12.75">
      <c r="G854" s="6"/>
    </row>
    <row r="855" ht="12.75">
      <c r="G855" s="6"/>
    </row>
    <row r="856" ht="12.75">
      <c r="G856" s="6"/>
    </row>
    <row r="857" ht="12.75">
      <c r="G857" s="6"/>
    </row>
    <row r="858" ht="12.75">
      <c r="G858" s="6"/>
    </row>
    <row r="859" ht="12.75">
      <c r="G859" s="6"/>
    </row>
    <row r="860" ht="12.75">
      <c r="G860" s="6"/>
    </row>
    <row r="861" ht="12.75">
      <c r="G861" s="6"/>
    </row>
    <row r="862" ht="12.75">
      <c r="G862" s="6"/>
    </row>
    <row r="863" ht="12.75">
      <c r="G863" s="6"/>
    </row>
    <row r="864" ht="12.75">
      <c r="G864" s="6"/>
    </row>
    <row r="865" ht="12.75">
      <c r="G865" s="6"/>
    </row>
    <row r="866" ht="12.75">
      <c r="G866" s="6"/>
    </row>
    <row r="867" ht="12.75">
      <c r="G867" s="6"/>
    </row>
    <row r="868" ht="12.75">
      <c r="G868" s="6"/>
    </row>
    <row r="869" ht="12.75">
      <c r="G869" s="6"/>
    </row>
    <row r="870" ht="12.75">
      <c r="G870" s="6"/>
    </row>
    <row r="871" ht="12.75">
      <c r="G871" s="6"/>
    </row>
    <row r="872" ht="12.75">
      <c r="G872" s="6"/>
    </row>
    <row r="873" ht="12.75">
      <c r="G873" s="6"/>
    </row>
    <row r="874" ht="12.75">
      <c r="G874" s="6"/>
    </row>
    <row r="875" ht="12.75">
      <c r="G875" s="6"/>
    </row>
    <row r="876" ht="12.75">
      <c r="G876" s="6"/>
    </row>
    <row r="877" ht="12.75">
      <c r="G877" s="6"/>
    </row>
    <row r="878" ht="12.75">
      <c r="G878" s="6"/>
    </row>
    <row r="879" ht="12.75">
      <c r="G879" s="6"/>
    </row>
    <row r="880" ht="12.75">
      <c r="G880" s="6"/>
    </row>
    <row r="881" ht="12.75">
      <c r="G881" s="6"/>
    </row>
    <row r="882" ht="12.75">
      <c r="G882" s="6"/>
    </row>
    <row r="883" ht="12.75">
      <c r="G883" s="6"/>
    </row>
    <row r="884" ht="12.75">
      <c r="G884" s="6"/>
    </row>
    <row r="885" ht="12.75">
      <c r="G885" s="6"/>
    </row>
    <row r="886" ht="12.75">
      <c r="G886" s="6"/>
    </row>
    <row r="887" ht="12.75">
      <c r="G887" s="6"/>
    </row>
    <row r="888" ht="12.75">
      <c r="G888" s="6"/>
    </row>
    <row r="889" ht="12.75">
      <c r="G889" s="6"/>
    </row>
    <row r="890" ht="12.75">
      <c r="G890" s="6"/>
    </row>
    <row r="891" ht="12.75">
      <c r="G891" s="6"/>
    </row>
    <row r="892" ht="12.75">
      <c r="G892" s="6"/>
    </row>
    <row r="893" ht="12.75">
      <c r="G893" s="6"/>
    </row>
    <row r="894" ht="12.75">
      <c r="G894" s="6"/>
    </row>
    <row r="895" ht="12.75">
      <c r="G895" s="6"/>
    </row>
    <row r="896" ht="12.75">
      <c r="G896" s="6"/>
    </row>
    <row r="897" ht="12.75">
      <c r="G897" s="6"/>
    </row>
    <row r="898" ht="12.75">
      <c r="G898" s="6"/>
    </row>
    <row r="899" ht="12.75">
      <c r="G899" s="6"/>
    </row>
    <row r="900" ht="12.75">
      <c r="G900" s="6"/>
    </row>
    <row r="901" ht="12.75">
      <c r="G901" s="6"/>
    </row>
    <row r="902" ht="12.75">
      <c r="G902" s="6"/>
    </row>
    <row r="903" ht="12.75">
      <c r="G903" s="6"/>
    </row>
    <row r="904" ht="12.75">
      <c r="G904" s="6"/>
    </row>
    <row r="905" ht="12.75">
      <c r="G905" s="6"/>
    </row>
    <row r="906" ht="12.75">
      <c r="G906" s="6"/>
    </row>
    <row r="907" ht="12.75">
      <c r="G907" s="6"/>
    </row>
    <row r="908" ht="12.75">
      <c r="G908" s="6"/>
    </row>
    <row r="909" ht="12.75">
      <c r="G909" s="6"/>
    </row>
    <row r="910" ht="12.75">
      <c r="G910" s="6"/>
    </row>
    <row r="911" ht="12.75">
      <c r="G911" s="6"/>
    </row>
    <row r="912" ht="12.75">
      <c r="G912" s="6"/>
    </row>
    <row r="913" ht="12.75">
      <c r="G913" s="6"/>
    </row>
    <row r="914" ht="12.75">
      <c r="G914" s="6"/>
    </row>
    <row r="915" ht="12.75">
      <c r="G915" s="6"/>
    </row>
    <row r="916" ht="12.75">
      <c r="G916" s="6"/>
    </row>
    <row r="917" ht="12.75">
      <c r="G917" s="6"/>
    </row>
    <row r="918" ht="12.75">
      <c r="G918" s="6"/>
    </row>
    <row r="919" ht="12.75">
      <c r="G919" s="6"/>
    </row>
    <row r="920" ht="12.75">
      <c r="G920" s="6"/>
    </row>
    <row r="921" ht="12.75">
      <c r="G921" s="6"/>
    </row>
    <row r="922" ht="12.75">
      <c r="G922" s="6"/>
    </row>
    <row r="923" ht="12.75"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  <row r="930" ht="12.75">
      <c r="G930" s="6"/>
    </row>
    <row r="931" ht="12.75">
      <c r="G931" s="6"/>
    </row>
    <row r="932" ht="12.75">
      <c r="G932" s="6"/>
    </row>
    <row r="933" ht="12.75">
      <c r="G933" s="6"/>
    </row>
    <row r="934" ht="12.75">
      <c r="G934" s="6"/>
    </row>
    <row r="935" ht="12.75">
      <c r="G935" s="6"/>
    </row>
    <row r="936" ht="12.75">
      <c r="G936" s="6"/>
    </row>
    <row r="937" ht="12.75">
      <c r="G937" s="6"/>
    </row>
    <row r="938" ht="12.75">
      <c r="G938" s="6"/>
    </row>
    <row r="939" ht="12.75">
      <c r="G939" s="6"/>
    </row>
    <row r="940" ht="12.75">
      <c r="G940" s="6"/>
    </row>
    <row r="941" ht="12.75">
      <c r="G941" s="6"/>
    </row>
    <row r="942" ht="12.75">
      <c r="G942" s="6"/>
    </row>
    <row r="943" ht="12.75">
      <c r="G943" s="6"/>
    </row>
    <row r="944" ht="12.75">
      <c r="G944" s="6"/>
    </row>
    <row r="945" ht="12.75">
      <c r="G945" s="6"/>
    </row>
    <row r="946" ht="12.75">
      <c r="G946" s="6"/>
    </row>
    <row r="947" ht="12.75">
      <c r="G947" s="6"/>
    </row>
    <row r="948" ht="12.75">
      <c r="G948" s="6"/>
    </row>
    <row r="949" ht="12.75">
      <c r="G949" s="6"/>
    </row>
    <row r="950" ht="12.75">
      <c r="G950" s="6"/>
    </row>
    <row r="951" ht="12.75">
      <c r="G951" s="6"/>
    </row>
    <row r="952" ht="12.75">
      <c r="G952" s="6"/>
    </row>
    <row r="953" ht="12.75">
      <c r="G953" s="6"/>
    </row>
    <row r="954" ht="12.75">
      <c r="G954" s="6"/>
    </row>
    <row r="955" ht="12.75">
      <c r="G955" s="6"/>
    </row>
    <row r="956" ht="12.75">
      <c r="G956" s="6"/>
    </row>
    <row r="957" ht="12.75">
      <c r="G957" s="6"/>
    </row>
    <row r="958" ht="12.75">
      <c r="G958" s="6"/>
    </row>
    <row r="959" ht="12.75">
      <c r="G959" s="6"/>
    </row>
    <row r="960" ht="12.75">
      <c r="G960" s="6"/>
    </row>
    <row r="961" ht="12.75">
      <c r="G961" s="6"/>
    </row>
    <row r="962" ht="12.75">
      <c r="G962" s="6"/>
    </row>
    <row r="963" ht="12.75">
      <c r="G963" s="6"/>
    </row>
    <row r="964" ht="12.75">
      <c r="G964" s="6"/>
    </row>
    <row r="965" ht="12.75">
      <c r="G965" s="6"/>
    </row>
    <row r="966" ht="12.75">
      <c r="G966" s="6"/>
    </row>
    <row r="967" ht="12.75">
      <c r="G967" s="6"/>
    </row>
    <row r="968" ht="12.75">
      <c r="G968" s="6"/>
    </row>
    <row r="969" ht="12.75">
      <c r="G969" s="6"/>
    </row>
    <row r="970" ht="12.75">
      <c r="G970" s="6"/>
    </row>
    <row r="971" ht="12.75">
      <c r="G971" s="6"/>
    </row>
    <row r="972" ht="12.75">
      <c r="G972" s="6"/>
    </row>
    <row r="973" ht="12.75">
      <c r="G973" s="6"/>
    </row>
    <row r="974" ht="12.75">
      <c r="G974" s="6"/>
    </row>
    <row r="975" ht="12.75">
      <c r="G975" s="6"/>
    </row>
    <row r="976" ht="12.75">
      <c r="G976" s="6"/>
    </row>
    <row r="977" ht="12.75">
      <c r="G977" s="6"/>
    </row>
    <row r="978" ht="12.75">
      <c r="G978" s="6"/>
    </row>
    <row r="979" ht="12.75">
      <c r="G979" s="6"/>
    </row>
    <row r="980" ht="12.75">
      <c r="G980" s="6"/>
    </row>
    <row r="981" ht="12.75">
      <c r="G981" s="6"/>
    </row>
    <row r="982" ht="12.75">
      <c r="G982" s="6"/>
    </row>
    <row r="983" ht="12.75">
      <c r="G983" s="6"/>
    </row>
    <row r="984" ht="12.75">
      <c r="G984" s="6"/>
    </row>
    <row r="985" ht="12.75">
      <c r="G985" s="6"/>
    </row>
    <row r="986" ht="12.75">
      <c r="G986" s="6"/>
    </row>
    <row r="987" ht="12.75">
      <c r="G987" s="6"/>
    </row>
    <row r="988" ht="12.75">
      <c r="G988" s="6"/>
    </row>
    <row r="989" ht="12.75">
      <c r="G989" s="6"/>
    </row>
    <row r="990" ht="12.75">
      <c r="G990" s="6"/>
    </row>
    <row r="991" ht="12.75">
      <c r="G991" s="6"/>
    </row>
    <row r="992" ht="12.75">
      <c r="G992" s="6"/>
    </row>
    <row r="993" ht="12.75">
      <c r="G993" s="6"/>
    </row>
    <row r="994" ht="12.75">
      <c r="G994" s="6"/>
    </row>
    <row r="995" ht="12.75">
      <c r="G995" s="6"/>
    </row>
    <row r="996" ht="12.75">
      <c r="G996" s="6"/>
    </row>
    <row r="997" ht="12.75">
      <c r="G997" s="6"/>
    </row>
    <row r="998" ht="12.75">
      <c r="G998" s="6"/>
    </row>
    <row r="999" ht="12.75">
      <c r="G999" s="6"/>
    </row>
    <row r="1000" ht="12.75">
      <c r="G1000" s="6"/>
    </row>
    <row r="1001" ht="12.75">
      <c r="G1001" s="6"/>
    </row>
    <row r="1002" ht="12.75">
      <c r="G1002" s="6"/>
    </row>
    <row r="1003" ht="12.75">
      <c r="G1003" s="6"/>
    </row>
    <row r="1004" ht="12.75">
      <c r="G1004" s="6"/>
    </row>
    <row r="1005" ht="12.75">
      <c r="G1005" s="6"/>
    </row>
    <row r="1006" ht="12.75">
      <c r="G1006" s="6"/>
    </row>
    <row r="1007" ht="12.75">
      <c r="G1007" s="6"/>
    </row>
    <row r="1008" ht="12.75">
      <c r="G1008" s="6"/>
    </row>
    <row r="1009" ht="12.75">
      <c r="G1009" s="6"/>
    </row>
    <row r="1010" ht="12.75">
      <c r="G1010" s="6"/>
    </row>
    <row r="1011" ht="12.75">
      <c r="G1011" s="6"/>
    </row>
    <row r="1012" ht="12.75">
      <c r="G1012" s="6"/>
    </row>
    <row r="1013" ht="12.75">
      <c r="G1013" s="6"/>
    </row>
    <row r="1014" ht="12.75">
      <c r="G1014" s="6"/>
    </row>
    <row r="1015" ht="12.75">
      <c r="G1015" s="6"/>
    </row>
    <row r="1016" ht="12.75">
      <c r="G1016" s="6"/>
    </row>
    <row r="1017" ht="12.75">
      <c r="G1017" s="6"/>
    </row>
    <row r="1018" ht="12.75">
      <c r="G1018" s="6"/>
    </row>
    <row r="1019" ht="12.75">
      <c r="G1019" s="6"/>
    </row>
    <row r="1020" ht="12.75">
      <c r="G1020" s="6"/>
    </row>
    <row r="1021" ht="12.75">
      <c r="G1021" s="6"/>
    </row>
    <row r="1022" ht="12.75">
      <c r="G1022" s="6"/>
    </row>
    <row r="1023" ht="12.75">
      <c r="G1023" s="6"/>
    </row>
    <row r="1024" ht="12.75">
      <c r="G1024" s="6"/>
    </row>
    <row r="1025" ht="12.75">
      <c r="G1025" s="6"/>
    </row>
    <row r="1026" ht="12.75">
      <c r="G1026" s="6"/>
    </row>
    <row r="1027" ht="12.75">
      <c r="G1027" s="6"/>
    </row>
    <row r="1028" ht="12.75">
      <c r="G1028" s="6"/>
    </row>
    <row r="1029" ht="12.75">
      <c r="G1029" s="6"/>
    </row>
    <row r="1030" ht="12.75">
      <c r="G1030" s="6"/>
    </row>
    <row r="1031" ht="12.75">
      <c r="G1031" s="6"/>
    </row>
    <row r="1032" ht="12.75">
      <c r="G1032" s="6"/>
    </row>
    <row r="1033" ht="12.75">
      <c r="G1033" s="6"/>
    </row>
    <row r="1034" ht="12.75">
      <c r="G1034" s="6"/>
    </row>
    <row r="1035" ht="12.75">
      <c r="G1035" s="6"/>
    </row>
    <row r="1036" ht="12.75">
      <c r="G1036" s="6"/>
    </row>
    <row r="1037" ht="12.75">
      <c r="G1037" s="6"/>
    </row>
    <row r="1038" ht="12.75">
      <c r="G1038" s="6"/>
    </row>
    <row r="1039" ht="12.75">
      <c r="G1039" s="6"/>
    </row>
    <row r="1040" ht="12.75">
      <c r="G1040" s="6"/>
    </row>
    <row r="1041" ht="12.75">
      <c r="G1041" s="6"/>
    </row>
    <row r="1042" ht="12.75">
      <c r="G1042" s="6"/>
    </row>
    <row r="1043" ht="12.75">
      <c r="G1043" s="6"/>
    </row>
    <row r="1044" ht="12.75">
      <c r="G1044" s="6"/>
    </row>
    <row r="1045" ht="12.75">
      <c r="G1045" s="6"/>
    </row>
    <row r="1046" ht="12.75">
      <c r="G1046" s="6"/>
    </row>
    <row r="1047" ht="12.75">
      <c r="G1047" s="6"/>
    </row>
    <row r="1048" ht="12.75">
      <c r="G1048" s="6"/>
    </row>
    <row r="1049" ht="12.75">
      <c r="G1049" s="6"/>
    </row>
    <row r="1050" ht="12.75">
      <c r="G1050" s="6"/>
    </row>
    <row r="1051" ht="12.75">
      <c r="G1051" s="6"/>
    </row>
    <row r="1052" ht="12.75">
      <c r="G1052" s="6"/>
    </row>
    <row r="1053" ht="12.75">
      <c r="G1053" s="6"/>
    </row>
    <row r="1054" ht="12.75">
      <c r="G1054" s="6"/>
    </row>
    <row r="1055" ht="12.75">
      <c r="G1055" s="6"/>
    </row>
    <row r="1056" ht="12.75">
      <c r="G1056" s="6"/>
    </row>
    <row r="1057" ht="12.75">
      <c r="G1057" s="6"/>
    </row>
    <row r="1058" ht="12.75">
      <c r="G1058" s="6"/>
    </row>
    <row r="1059" ht="12.75">
      <c r="G1059" s="6"/>
    </row>
    <row r="1060" ht="12.75">
      <c r="G1060" s="6"/>
    </row>
    <row r="1061" ht="12.75">
      <c r="G1061" s="6"/>
    </row>
    <row r="1062" ht="12.75">
      <c r="G1062" s="6"/>
    </row>
    <row r="1063" ht="12.75">
      <c r="G1063" s="6"/>
    </row>
    <row r="1064" ht="12.75">
      <c r="G1064" s="6"/>
    </row>
    <row r="1065" ht="12.75">
      <c r="G1065" s="6"/>
    </row>
  </sheetData>
  <sheetProtection password="9B53" sheet="1" objects="1" scenarios="1"/>
  <mergeCells count="1">
    <mergeCell ref="A6:G6"/>
  </mergeCells>
  <printOptions gridLines="1"/>
  <pageMargins left="0.75" right="0.75" top="1" bottom="1" header="0.5" footer="0.5"/>
  <pageSetup fitToHeight="3" fitToWidth="1" horizontalDpi="300" verticalDpi="300" orientation="portrait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7" sqref="A17"/>
    </sheetView>
  </sheetViews>
  <sheetFormatPr defaultColWidth="9.140625" defaultRowHeight="12.75"/>
  <sheetData>
    <row r="1" ht="18.75">
      <c r="A1" s="23" t="s">
        <v>162</v>
      </c>
    </row>
    <row r="3" ht="12.75">
      <c r="A3" t="s">
        <v>163</v>
      </c>
    </row>
    <row r="5" ht="12.75">
      <c r="A5" t="s">
        <v>164</v>
      </c>
    </row>
    <row r="7" ht="12.75">
      <c r="A7" t="s">
        <v>165</v>
      </c>
    </row>
    <row r="9" ht="12.75">
      <c r="A9" t="s">
        <v>166</v>
      </c>
    </row>
    <row r="11" ht="12.75">
      <c r="A11" t="s">
        <v>167</v>
      </c>
    </row>
    <row r="13" ht="12.75">
      <c r="A13" t="s">
        <v>168</v>
      </c>
    </row>
    <row r="15" ht="12.75">
      <c r="A15" t="s">
        <v>169</v>
      </c>
    </row>
    <row r="17" ht="12.75">
      <c r="A17" t="s">
        <v>172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Rectifier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Adams</dc:creator>
  <cp:keywords/>
  <dc:description/>
  <cp:lastModifiedBy>Valued Gateway Client </cp:lastModifiedBy>
  <cp:lastPrinted>2001-07-31T19:05:29Z</cp:lastPrinted>
  <dcterms:created xsi:type="dcterms:W3CDTF">2001-04-30T21:45:52Z</dcterms:created>
  <dcterms:modified xsi:type="dcterms:W3CDTF">2001-07-31T20:56:55Z</dcterms:modified>
  <cp:category/>
  <cp:version/>
  <cp:contentType/>
  <cp:contentStatus/>
</cp:coreProperties>
</file>